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home\revm3l$\Doc to be uploaded\May 2017\EQ stratifying\"/>
    </mc:Choice>
  </mc:AlternateContent>
  <bookViews>
    <workbookView xWindow="-60" yWindow="150" windowWidth="11340" windowHeight="6540"/>
  </bookViews>
  <sheets>
    <sheet name="Instr" sheetId="1" r:id="rId1"/>
    <sheet name="Base" sheetId="2" r:id="rId2"/>
    <sheet name="Sales" sheetId="3" r:id="rId3"/>
    <sheet name="NoSales" sheetId="6" r:id="rId4"/>
    <sheet name="WtdRatio" sheetId="5" r:id="rId5"/>
    <sheet name="Econ" sheetId="4" r:id="rId6"/>
  </sheets>
  <definedNames>
    <definedName name="_xlnm.Print_Area" localSheetId="1">Base!$A$1:$F$40</definedName>
    <definedName name="_xlnm.Print_Area" localSheetId="5">Econ!$A$1:$H$42</definedName>
    <definedName name="_xlnm.Print_Area" localSheetId="0">Instr!$A$1:$J$40</definedName>
    <definedName name="_xlnm.Print_Area" localSheetId="3">NoSales!$A$1:$G$40</definedName>
    <definedName name="_xlnm.Print_Area" localSheetId="2">Sales!$A$1:$I$40</definedName>
    <definedName name="_xlnm.Print_Area" localSheetId="4">WtdRatio!$A$1:$H$40</definedName>
  </definedNames>
  <calcPr calcId="152511"/>
</workbook>
</file>

<file path=xl/calcChain.xml><?xml version="1.0" encoding="utf-8"?>
<calcChain xmlns="http://schemas.openxmlformats.org/spreadsheetml/2006/main">
  <c r="D6" i="2" l="1"/>
  <c r="D4" i="2"/>
  <c r="B4" i="2"/>
  <c r="B6" i="2"/>
  <c r="B5" i="2"/>
  <c r="D7" i="2"/>
  <c r="E25" i="2"/>
  <c r="C25" i="5" s="1"/>
  <c r="E24" i="2"/>
  <c r="E23" i="2"/>
  <c r="E22" i="2"/>
  <c r="E21" i="2"/>
  <c r="C21" i="5" s="1"/>
  <c r="E20" i="2"/>
  <c r="E19" i="2"/>
  <c r="E18" i="2"/>
  <c r="E17" i="2"/>
  <c r="C17" i="5" s="1"/>
  <c r="E16" i="2"/>
  <c r="E15" i="2"/>
  <c r="E14" i="2"/>
  <c r="E13" i="2"/>
  <c r="C13" i="5" s="1"/>
  <c r="E12" i="2"/>
  <c r="E11" i="2"/>
  <c r="C11" i="5" s="1"/>
  <c r="E10" i="2"/>
  <c r="E7" i="2"/>
  <c r="C11" i="4"/>
  <c r="C13" i="4" s="1"/>
  <c r="C9" i="4"/>
  <c r="F7" i="3"/>
  <c r="G7" i="3" s="1"/>
  <c r="C15" i="4" s="1"/>
  <c r="C21" i="4" s="1"/>
  <c r="F21" i="4" s="1"/>
  <c r="E7" i="3"/>
  <c r="B4" i="4"/>
  <c r="B7" i="4"/>
  <c r="B6" i="4"/>
  <c r="B5" i="4"/>
  <c r="C10" i="5"/>
  <c r="G10" i="3"/>
  <c r="H10" i="3"/>
  <c r="D10" i="5" s="1"/>
  <c r="F10" i="5" s="1"/>
  <c r="G11" i="3"/>
  <c r="H11" i="3" s="1"/>
  <c r="D11" i="5" s="1"/>
  <c r="C12" i="5"/>
  <c r="F12" i="5" s="1"/>
  <c r="G12" i="3"/>
  <c r="H12" i="3" s="1"/>
  <c r="D12" i="5" s="1"/>
  <c r="D12" i="6"/>
  <c r="E12" i="5" s="1"/>
  <c r="G13" i="3"/>
  <c r="H13" i="3" s="1"/>
  <c r="D13" i="5" s="1"/>
  <c r="D13" i="6"/>
  <c r="E13" i="5"/>
  <c r="C14" i="5"/>
  <c r="G14" i="3"/>
  <c r="H14" i="3"/>
  <c r="D14" i="5" s="1"/>
  <c r="F14" i="5" s="1"/>
  <c r="D14" i="6"/>
  <c r="E14" i="5" s="1"/>
  <c r="C15" i="5"/>
  <c r="G15" i="3"/>
  <c r="H15" i="3" s="1"/>
  <c r="D15" i="5" s="1"/>
  <c r="D15" i="6"/>
  <c r="E15" i="5" s="1"/>
  <c r="C16" i="5"/>
  <c r="G16" i="3"/>
  <c r="H16" i="3" s="1"/>
  <c r="D16" i="5" s="1"/>
  <c r="D16" i="6"/>
  <c r="E16" i="5" s="1"/>
  <c r="G17" i="3"/>
  <c r="H17" i="3" s="1"/>
  <c r="D17" i="5" s="1"/>
  <c r="D17" i="6"/>
  <c r="E17" i="5"/>
  <c r="C18" i="5"/>
  <c r="G18" i="3"/>
  <c r="H18" i="3"/>
  <c r="D18" i="5" s="1"/>
  <c r="D18" i="6"/>
  <c r="E18" i="5" s="1"/>
  <c r="C19" i="5"/>
  <c r="G19" i="3"/>
  <c r="H19" i="3" s="1"/>
  <c r="D19" i="5" s="1"/>
  <c r="D19" i="6"/>
  <c r="E19" i="5" s="1"/>
  <c r="C20" i="5"/>
  <c r="G20" i="3"/>
  <c r="H20" i="3" s="1"/>
  <c r="D20" i="5" s="1"/>
  <c r="D20" i="6"/>
  <c r="E20" i="5" s="1"/>
  <c r="G21" i="3"/>
  <c r="H21" i="3" s="1"/>
  <c r="D21" i="5" s="1"/>
  <c r="D21" i="6"/>
  <c r="E21" i="5"/>
  <c r="C22" i="5"/>
  <c r="G22" i="3"/>
  <c r="H22" i="3"/>
  <c r="D22" i="5" s="1"/>
  <c r="F22" i="5" s="1"/>
  <c r="D22" i="6"/>
  <c r="E22" i="5" s="1"/>
  <c r="C23" i="5"/>
  <c r="F23" i="5" s="1"/>
  <c r="G23" i="3"/>
  <c r="H23" i="3" s="1"/>
  <c r="D23" i="5" s="1"/>
  <c r="D23" i="6"/>
  <c r="E23" i="5" s="1"/>
  <c r="C24" i="5"/>
  <c r="G24" i="3"/>
  <c r="H24" i="3" s="1"/>
  <c r="D24" i="5" s="1"/>
  <c r="D24" i="6"/>
  <c r="E24" i="5" s="1"/>
  <c r="G25" i="3"/>
  <c r="H25" i="3" s="1"/>
  <c r="D25" i="5" s="1"/>
  <c r="D25" i="6"/>
  <c r="E25" i="5"/>
  <c r="D11" i="6"/>
  <c r="D10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B5" i="6"/>
  <c r="B4" i="6"/>
  <c r="B4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F6" i="3"/>
  <c r="E6" i="3"/>
  <c r="C6" i="3"/>
  <c r="B5" i="3"/>
  <c r="C7" i="3"/>
  <c r="E11" i="5"/>
  <c r="E10" i="5"/>
  <c r="B5" i="5"/>
  <c r="B4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F24" i="5" l="1"/>
  <c r="F19" i="5"/>
  <c r="F13" i="5"/>
  <c r="F17" i="5"/>
  <c r="F21" i="5"/>
  <c r="F25" i="5"/>
  <c r="F20" i="5"/>
  <c r="F15" i="5"/>
  <c r="F18" i="5"/>
  <c r="F16" i="5"/>
  <c r="F11" i="5"/>
  <c r="F6" i="5" s="1"/>
  <c r="C17" i="4" s="1"/>
  <c r="C25" i="4" s="1"/>
  <c r="F25" i="4" s="1"/>
</calcChain>
</file>

<file path=xl/sharedStrings.xml><?xml version="1.0" encoding="utf-8"?>
<sst xmlns="http://schemas.openxmlformats.org/spreadsheetml/2006/main" count="143" uniqueCount="110">
  <si>
    <t xml:space="preserve"> Name</t>
  </si>
  <si>
    <t>Code</t>
  </si>
  <si>
    <t>Description</t>
  </si>
  <si>
    <t>Value on Roll</t>
  </si>
  <si>
    <t>Strata as</t>
  </si>
  <si>
    <t>% of Class</t>
  </si>
  <si>
    <t>Year:</t>
  </si>
  <si>
    <t>Community:</t>
  </si>
  <si>
    <t>Property Class:</t>
  </si>
  <si>
    <t># of</t>
  </si>
  <si>
    <t>Sales</t>
  </si>
  <si>
    <t>Assessed</t>
  </si>
  <si>
    <t>Value</t>
  </si>
  <si>
    <t>Sale</t>
  </si>
  <si>
    <t>Price</t>
  </si>
  <si>
    <t>Aggregate</t>
  </si>
  <si>
    <t>Ratio</t>
  </si>
  <si>
    <t># Adequate?</t>
  </si>
  <si>
    <t>Stratum</t>
  </si>
  <si>
    <t>Date:</t>
  </si>
  <si>
    <t>Weighted Ratio:</t>
  </si>
  <si>
    <t>by Stratum</t>
  </si>
  <si>
    <t>Contribution</t>
  </si>
  <si>
    <t>Stratum as</t>
  </si>
  <si>
    <t>Assm't Level Est.</t>
  </si>
  <si>
    <t>Inadequate Sales:</t>
  </si>
  <si>
    <t>Basis for Opinion (attach detail)</t>
  </si>
  <si>
    <t>Prior Year Class Assessed Value:</t>
  </si>
  <si>
    <t>Prior year Class State Value:</t>
  </si>
  <si>
    <t>Class:</t>
  </si>
  <si>
    <t>Note: This does not include 70.57 corrections</t>
  </si>
  <si>
    <t>Overall Ratio: Full Value Projection:</t>
  </si>
  <si>
    <t>Stratified Full Value Projection:</t>
  </si>
  <si>
    <t>(Local Ass'd Value/Weighted Ratio)</t>
  </si>
  <si>
    <t>Econ Change to Equal: Unstratified:</t>
  </si>
  <si>
    <t>Econ Change to Equal: Stratified:</t>
  </si>
  <si>
    <t>Community Name:</t>
  </si>
  <si>
    <t>Class being Stratified:</t>
  </si>
  <si>
    <t>Prior Year Class SOA Value:</t>
  </si>
  <si>
    <t>Prior Year Class State Value:</t>
  </si>
  <si>
    <t>Sales: Total Assessed Values:</t>
  </si>
  <si>
    <t>Sales: Total Sales Price:</t>
  </si>
  <si>
    <t>Sales: Total number in Class:</t>
  </si>
  <si>
    <t>Reported Totals:</t>
  </si>
  <si>
    <t>(Local Ass'd Value/ Aggregate Ratio)</t>
  </si>
  <si>
    <t>Change this Year</t>
  </si>
  <si>
    <t xml:space="preserve">For 'N', Opinion of % </t>
  </si>
  <si>
    <t xml:space="preserve">Useable </t>
  </si>
  <si>
    <t>Agg Ratio</t>
  </si>
  <si>
    <t>No=1</t>
  </si>
  <si>
    <t>SOA Year of Assessed Value:</t>
  </si>
  <si>
    <t>Projecting for Assessment Year:</t>
  </si>
  <si>
    <t>Calendar year of Sales Used:</t>
  </si>
  <si>
    <t>Note: This comes from the Statement of Assessment</t>
  </si>
  <si>
    <t>Calendar year of SOA Value:</t>
  </si>
  <si>
    <t>Calculated (below) Totals:</t>
  </si>
  <si>
    <t>Note: The sales reported should tie in with the number and values</t>
  </si>
  <si>
    <t>of sales activity in the current year's Assm't to Sales analysis</t>
  </si>
  <si>
    <t>provided by DOR.  If not, please explain differences.</t>
  </si>
  <si>
    <t>I. Providing Stratified Analysis of Annual Economic Activity</t>
  </si>
  <si>
    <t xml:space="preserve">                        Instructions and Initial Entry</t>
  </si>
  <si>
    <t>may not provide a valid indicator of the economic activity within any one class of property, or has credible information of activity</t>
  </si>
  <si>
    <t xml:space="preserve">of specific strata within a class.  You are encouraged to review the handout titled "Guidelines for Assessors Stratifying Local Base", </t>
  </si>
  <si>
    <t xml:space="preserve">or Chapter 14 of the WPAM.  </t>
  </si>
  <si>
    <t xml:space="preserve">To be considered, this material should be provided no later than mid-May to the district Equalization office.  </t>
  </si>
  <si>
    <t>The attached 6 worksheets are meant to deal with stratifying one class.  The areas highlighited in yellow are data entry areas.</t>
  </si>
  <si>
    <t xml:space="preserve">This is a simplified form for local assessors to provide greater detail when they feel that the sales activity (or lack thereof) </t>
  </si>
  <si>
    <t>calculations they consider relevant. The assessment to sales analysis DOR has is on the mainframe, and does not provide easy access</t>
  </si>
  <si>
    <t>for further calculations a PC based worksheet would provide.</t>
  </si>
  <si>
    <t xml:space="preserve">It is always helpful for the assessor to email the district office the file of  sales which they are using in their analysis, including any statistical </t>
  </si>
  <si>
    <t>STRATUM NAME: Whatever convienient short reference the assessor uses for the specific grouping of similar properties</t>
  </si>
  <si>
    <t>STRATUM DESCRIPTION: Not necessary, however allows for further explaination if the 'name' isn't fully descriptive.</t>
  </si>
  <si>
    <t xml:space="preserve">NOTE: For the formulas to work, if there are any sales in the stratum, and the number is not adequate, </t>
  </si>
  <si>
    <t>the entry in this column MUST BE THE NUMBER '1'.</t>
  </si>
  <si>
    <t xml:space="preserve"># ADEQUATE?, NO=1, In this column the assessor should report their judgement of whether the number of sales is adequate </t>
  </si>
  <si>
    <t>to reflect the assessment level of that specific stratum.</t>
  </si>
  <si>
    <t>REPORTED v. CALCULATED TOTALS: Compare the numbers on page 1 to the sum of the detail on this page.  They should match.</t>
  </si>
  <si>
    <t>This page provides for the assessor to give feedback on their opinion of what economic activity has occurred in those strata where there</t>
  </si>
  <si>
    <t xml:space="preserve"> material is encouraged.</t>
  </si>
  <si>
    <t>column D.  If your opinon is that there has been no economic change (I.e. 'flat'), enter 0 in column E.  For every entry in column E,</t>
  </si>
  <si>
    <t xml:space="preserve"> there must be an explaination in column F.</t>
  </si>
  <si>
    <t>AGGREGATE RATIO: The aggregate ratio is the relationship between all the reported assessments and sales.</t>
  </si>
  <si>
    <t>number of sales, or the assessor's opinon of the economic activity where no sales occurred.</t>
  </si>
  <si>
    <t xml:space="preserve">INADEQUATE SALES: ASSM'T LEVEL EST.: This applies the assessor's opinon of economic change to the prior years level of </t>
  </si>
  <si>
    <t>assessment for the class. ( prior year class ass'd value divided by prior year class DOR value times one minus the economic</t>
  </si>
  <si>
    <t xml:space="preserve"> percent change) </t>
  </si>
  <si>
    <t>(Strat. Full Val Proj/last yr State Value)-1</t>
  </si>
  <si>
    <t>(All Sales Full Val Proj/last yr State Value)-1</t>
  </si>
  <si>
    <t>III. Sales Ratio Analysis by Stratum</t>
  </si>
  <si>
    <t>IV. Feedback on Stratum with Inadequate Sales</t>
  </si>
  <si>
    <t>V.Calculation of Weighted Class Ratio</t>
  </si>
  <si>
    <t>VI. Estimate of Economic Change to Equalized Value</t>
  </si>
  <si>
    <t>II. Stratification of Total Assessed Value of Class From Roll</t>
  </si>
  <si>
    <t>T Waterford</t>
  </si>
  <si>
    <t>Residential</t>
  </si>
  <si>
    <t>Off-Water</t>
  </si>
  <si>
    <t>On-Water</t>
  </si>
  <si>
    <t>Prior year class assm't level:</t>
  </si>
  <si>
    <t xml:space="preserve"> Aggregate Ratio Projected by Sales:</t>
  </si>
  <si>
    <t>Stratified/Weighted Ratio Projection:</t>
  </si>
  <si>
    <t>STRATUM CODE: Not necessary, however this is a handy reference if the assessor maintains a code on the roll.</t>
  </si>
  <si>
    <t xml:space="preserve">NOTE: In instances where there is a large % of the class value associated with one entity, it would be helpful to treat that entity as </t>
  </si>
  <si>
    <t xml:space="preserve">a separate stratum.  Examples might be smaller communities with landfill sites, golf courses, regional shopping malls, </t>
  </si>
  <si>
    <t>or large valued headquarter office complexes.</t>
  </si>
  <si>
    <t xml:space="preserve">This page allows for the assessor to summarize assessed value totals, sales value totals and number of sales by each of their stratum.  </t>
  </si>
  <si>
    <t>USEABLE RATIO: The ratios only reflect those strata In which the assessor felt there was an adequate quantity of sales.</t>
  </si>
  <si>
    <t>were inadequate calendar year sales to provide an accurate indication of the assessment level.  Critical to the opinion economic activity</t>
  </si>
  <si>
    <t xml:space="preserve">is the detail of the information provided supporting that opinion.  Column 'F' may not have enough area to explain that basis. Attached  </t>
  </si>
  <si>
    <t>OPINION OF CHANGE THIS YEAR: Only enter a number for those strata which you have coded as '1' (inadequate number of sales) in</t>
  </si>
  <si>
    <t>This page calculates a weighted ratio considering either the sales as a basis for the calculation where there was an adequate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</si>
</sst>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(&quot;$&quot;* #,##0_);_(&quot;$&quot;* \(#,##0\);_(&quot;$&quot;* &quot;-&quot;_);_(@_)"/>
    <numFmt numFmtId="164" formatCode="&quot;$&quot;#,##0"/>
    <numFmt numFmtId="165" formatCode="0.0000"/>
  </numFmts>
  <fonts count="2" x14ac:knownFonts="1">
    <font>
      <sz val="10"/>
      <name val="Arial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right"/>
    </xf>
    <xf numFmtId="10" fontId="0" fillId="0" borderId="1" xfId="0" applyNumberFormat="1" applyBorder="1"/>
    <xf numFmtId="10" fontId="0" fillId="0" borderId="0" xfId="0" applyNumberFormat="1"/>
    <xf numFmtId="0" fontId="0" fillId="0" borderId="0" xfId="0" applyAlignment="1">
      <alignment horizontal="left"/>
    </xf>
    <xf numFmtId="0" fontId="0" fillId="0" borderId="0" xfId="0" applyBorder="1"/>
    <xf numFmtId="164" fontId="0" fillId="0" borderId="1" xfId="0" applyNumberFormat="1" applyBorder="1"/>
    <xf numFmtId="42" fontId="0" fillId="0" borderId="1" xfId="0" applyNumberFormat="1" applyBorder="1"/>
    <xf numFmtId="42" fontId="0" fillId="0" borderId="0" xfId="0" applyNumberFormat="1"/>
    <xf numFmtId="14" fontId="0" fillId="0" borderId="0" xfId="0" applyNumberFormat="1" applyAlignment="1">
      <alignment horizontal="left"/>
    </xf>
    <xf numFmtId="14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164" fontId="0" fillId="2" borderId="1" xfId="0" applyNumberFormat="1" applyFill="1" applyBorder="1" applyAlignment="1">
      <alignment horizontal="left"/>
    </xf>
    <xf numFmtId="0" fontId="0" fillId="2" borderId="1" xfId="0" applyNumberFormat="1" applyFill="1" applyBorder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NumberFormat="1" applyFill="1" applyAlignment="1">
      <alignment horizontal="left"/>
    </xf>
    <xf numFmtId="0" fontId="0" fillId="0" borderId="0" xfId="0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3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right"/>
    </xf>
    <xf numFmtId="14" fontId="0" fillId="0" borderId="0" xfId="0" applyNumberFormat="1" applyAlignment="1" applyProtection="1">
      <alignment horizontal="left"/>
    </xf>
    <xf numFmtId="0" fontId="0" fillId="3" borderId="1" xfId="0" applyFill="1" applyBorder="1" applyProtection="1"/>
    <xf numFmtId="10" fontId="0" fillId="0" borderId="0" xfId="0" applyNumberFormat="1" applyBorder="1" applyAlignment="1" applyProtection="1">
      <alignment horizontal="right"/>
    </xf>
    <xf numFmtId="0" fontId="0" fillId="0" borderId="0" xfId="0" applyAlignment="1" applyProtection="1">
      <alignment horizontal="left"/>
    </xf>
    <xf numFmtId="42" fontId="0" fillId="0" borderId="0" xfId="0" applyNumberFormat="1" applyProtection="1"/>
    <xf numFmtId="0" fontId="0" fillId="0" borderId="2" xfId="0" applyBorder="1" applyProtection="1"/>
    <xf numFmtId="0" fontId="0" fillId="0" borderId="2" xfId="0" applyBorder="1" applyAlignment="1" applyProtection="1">
      <alignment horizontal="right"/>
    </xf>
    <xf numFmtId="164" fontId="0" fillId="0" borderId="1" xfId="0" applyNumberFormat="1" applyBorder="1" applyProtection="1"/>
    <xf numFmtId="10" fontId="0" fillId="0" borderId="1" xfId="0" applyNumberFormat="1" applyBorder="1" applyProtection="1"/>
    <xf numFmtId="164" fontId="0" fillId="0" borderId="0" xfId="0" applyNumberFormat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164" fontId="0" fillId="0" borderId="2" xfId="0" applyNumberFormat="1" applyBorder="1" applyAlignment="1" applyProtection="1">
      <alignment horizontal="center"/>
    </xf>
    <xf numFmtId="10" fontId="0" fillId="0" borderId="1" xfId="0" applyNumberFormat="1" applyBorder="1" applyAlignment="1" applyProtection="1">
      <alignment horizontal="center"/>
    </xf>
    <xf numFmtId="0" fontId="0" fillId="0" borderId="1" xfId="0" applyBorder="1" applyProtection="1"/>
    <xf numFmtId="0" fontId="0" fillId="0" borderId="1" xfId="0" applyBorder="1" applyAlignment="1" applyProtection="1">
      <alignment horizontal="center"/>
    </xf>
    <xf numFmtId="3" fontId="0" fillId="0" borderId="0" xfId="0" applyNumberFormat="1" applyProtection="1"/>
    <xf numFmtId="164" fontId="0" fillId="0" borderId="0" xfId="0" applyNumberFormat="1" applyProtection="1"/>
    <xf numFmtId="3" fontId="0" fillId="0" borderId="2" xfId="0" applyNumberFormat="1" applyBorder="1" applyProtection="1"/>
    <xf numFmtId="164" fontId="0" fillId="0" borderId="2" xfId="0" applyNumberFormat="1" applyBorder="1" applyProtection="1"/>
    <xf numFmtId="3" fontId="0" fillId="0" borderId="0" xfId="0" applyNumberFormat="1" applyAlignment="1" applyProtection="1">
      <alignment horizontal="center"/>
    </xf>
    <xf numFmtId="3" fontId="0" fillId="0" borderId="1" xfId="0" applyNumberForma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65" fontId="0" fillId="0" borderId="1" xfId="0" applyNumberForma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41"/>
  <sheetViews>
    <sheetView tabSelected="1" workbookViewId="0"/>
  </sheetViews>
  <sheetFormatPr defaultRowHeight="12.75" x14ac:dyDescent="0.2"/>
  <cols>
    <col min="1" max="1" width="28.7109375" style="1" customWidth="1"/>
    <col min="2" max="2" width="18.28515625" customWidth="1"/>
  </cols>
  <sheetData>
    <row r="3" spans="1:8" x14ac:dyDescent="0.2">
      <c r="B3" t="s">
        <v>59</v>
      </c>
    </row>
    <row r="4" spans="1:8" x14ac:dyDescent="0.2">
      <c r="B4" t="s">
        <v>60</v>
      </c>
    </row>
    <row r="6" spans="1:8" x14ac:dyDescent="0.2">
      <c r="A6" s="4" t="s">
        <v>66</v>
      </c>
    </row>
    <row r="7" spans="1:8" x14ac:dyDescent="0.2">
      <c r="A7" s="4" t="s">
        <v>61</v>
      </c>
      <c r="B7" s="4"/>
      <c r="C7" s="4"/>
      <c r="D7" s="4"/>
      <c r="E7" s="4"/>
      <c r="F7" s="4"/>
      <c r="G7" s="4"/>
      <c r="H7" s="4"/>
    </row>
    <row r="8" spans="1:8" x14ac:dyDescent="0.2">
      <c r="A8" s="4" t="s">
        <v>62</v>
      </c>
      <c r="B8" s="4"/>
      <c r="C8" s="4"/>
      <c r="D8" s="4"/>
      <c r="E8" s="4"/>
      <c r="F8" s="4"/>
      <c r="G8" s="4"/>
      <c r="H8" s="4"/>
    </row>
    <row r="9" spans="1:8" x14ac:dyDescent="0.2">
      <c r="A9" s="4" t="s">
        <v>63</v>
      </c>
      <c r="B9" s="4"/>
      <c r="C9" s="4"/>
      <c r="D9" s="4"/>
      <c r="E9" s="4"/>
      <c r="F9" s="4"/>
      <c r="G9" s="4"/>
      <c r="H9" s="4"/>
    </row>
    <row r="10" spans="1:8" x14ac:dyDescent="0.2">
      <c r="A10" s="4" t="s">
        <v>65</v>
      </c>
      <c r="B10" s="4"/>
      <c r="C10" s="4"/>
      <c r="D10" s="4"/>
      <c r="E10" s="4"/>
      <c r="F10" s="4"/>
      <c r="G10" s="4"/>
      <c r="H10" s="4"/>
    </row>
    <row r="11" spans="1:8" x14ac:dyDescent="0.2">
      <c r="A11" s="4" t="s">
        <v>64</v>
      </c>
      <c r="B11" s="4"/>
      <c r="C11" s="4"/>
      <c r="D11" s="4"/>
      <c r="E11" s="4"/>
      <c r="F11" s="4"/>
      <c r="G11" s="4"/>
      <c r="H11" s="4"/>
    </row>
    <row r="12" spans="1:8" x14ac:dyDescent="0.2">
      <c r="A12" s="4"/>
      <c r="B12" s="4"/>
      <c r="C12" s="4"/>
      <c r="D12" s="4"/>
      <c r="E12" s="4"/>
      <c r="F12" s="4"/>
      <c r="G12" s="4"/>
      <c r="H12" s="4"/>
    </row>
    <row r="13" spans="1:8" x14ac:dyDescent="0.2">
      <c r="A13" s="4"/>
      <c r="B13" s="4"/>
      <c r="C13" s="4"/>
      <c r="D13" s="4"/>
      <c r="E13" s="4"/>
      <c r="F13" s="4"/>
      <c r="G13" s="4"/>
      <c r="H13" s="4"/>
    </row>
    <row r="14" spans="1:8" x14ac:dyDescent="0.2">
      <c r="A14" s="4"/>
      <c r="B14" s="4"/>
      <c r="C14" s="4"/>
      <c r="D14" s="4"/>
      <c r="E14" s="4"/>
      <c r="F14" s="4"/>
      <c r="G14" s="4"/>
      <c r="H14" s="4"/>
    </row>
    <row r="15" spans="1:8" x14ac:dyDescent="0.2">
      <c r="A15" s="4"/>
      <c r="B15" s="4"/>
      <c r="C15" s="4"/>
      <c r="D15" s="4"/>
      <c r="E15" s="4"/>
      <c r="F15" s="4"/>
      <c r="G15" s="4"/>
      <c r="H15" s="4"/>
    </row>
    <row r="16" spans="1:8" x14ac:dyDescent="0.2">
      <c r="A16" s="4"/>
      <c r="B16" s="4"/>
      <c r="C16" s="4"/>
      <c r="D16" s="4"/>
      <c r="E16" s="4"/>
      <c r="F16" s="4"/>
      <c r="G16" s="4"/>
      <c r="H16" s="4"/>
    </row>
    <row r="17" spans="1:9" x14ac:dyDescent="0.2">
      <c r="A17" s="1" t="s">
        <v>19</v>
      </c>
      <c r="B17" s="10">
        <v>38142</v>
      </c>
    </row>
    <row r="18" spans="1:9" x14ac:dyDescent="0.2">
      <c r="A18" s="1" t="s">
        <v>36</v>
      </c>
      <c r="B18" s="11" t="s">
        <v>93</v>
      </c>
    </row>
    <row r="19" spans="1:9" x14ac:dyDescent="0.2">
      <c r="A19" s="1" t="s">
        <v>51</v>
      </c>
      <c r="B19" s="11">
        <v>2004</v>
      </c>
    </row>
    <row r="20" spans="1:9" x14ac:dyDescent="0.2">
      <c r="B20" s="14"/>
    </row>
    <row r="21" spans="1:9" x14ac:dyDescent="0.2">
      <c r="A21" s="1" t="s">
        <v>37</v>
      </c>
      <c r="B21" s="11" t="s">
        <v>94</v>
      </c>
    </row>
    <row r="22" spans="1:9" x14ac:dyDescent="0.2">
      <c r="A22" s="1" t="s">
        <v>38</v>
      </c>
      <c r="B22" s="12">
        <v>416586850</v>
      </c>
      <c r="C22" t="s">
        <v>53</v>
      </c>
    </row>
    <row r="23" spans="1:9" x14ac:dyDescent="0.2">
      <c r="A23" s="1" t="s">
        <v>39</v>
      </c>
      <c r="B23" s="12">
        <v>491068300</v>
      </c>
      <c r="C23" t="s">
        <v>30</v>
      </c>
    </row>
    <row r="24" spans="1:9" x14ac:dyDescent="0.2">
      <c r="A24" s="1" t="s">
        <v>54</v>
      </c>
      <c r="B24" s="13">
        <v>2003</v>
      </c>
    </row>
    <row r="25" spans="1:9" x14ac:dyDescent="0.2">
      <c r="B25" s="15"/>
    </row>
    <row r="26" spans="1:9" x14ac:dyDescent="0.2">
      <c r="A26" s="1" t="s">
        <v>42</v>
      </c>
      <c r="B26" s="11">
        <v>93</v>
      </c>
      <c r="C26" t="s">
        <v>56</v>
      </c>
    </row>
    <row r="27" spans="1:9" x14ac:dyDescent="0.2">
      <c r="A27" s="1" t="s">
        <v>40</v>
      </c>
      <c r="B27" s="12">
        <v>16735300</v>
      </c>
      <c r="C27" t="s">
        <v>57</v>
      </c>
    </row>
    <row r="28" spans="1:9" x14ac:dyDescent="0.2">
      <c r="A28" s="1" t="s">
        <v>41</v>
      </c>
      <c r="B28" s="12">
        <v>21733850</v>
      </c>
      <c r="C28" t="s">
        <v>58</v>
      </c>
    </row>
    <row r="29" spans="1:9" x14ac:dyDescent="0.2">
      <c r="A29" s="1" t="s">
        <v>52</v>
      </c>
      <c r="B29" s="11">
        <v>2003</v>
      </c>
    </row>
    <row r="30" spans="1:9" x14ac:dyDescent="0.2">
      <c r="A30" s="4"/>
      <c r="B30" s="4"/>
      <c r="C30" s="4"/>
      <c r="D30" s="4"/>
      <c r="E30" s="4"/>
      <c r="F30" s="4"/>
      <c r="G30" s="4"/>
      <c r="H30" s="4"/>
      <c r="I30" s="4"/>
    </row>
    <row r="31" spans="1:9" x14ac:dyDescent="0.2">
      <c r="A31" s="4" t="s">
        <v>69</v>
      </c>
      <c r="B31" s="4"/>
      <c r="C31" s="4"/>
      <c r="D31" s="4"/>
      <c r="E31" s="4"/>
      <c r="F31" s="4"/>
      <c r="G31" s="4"/>
      <c r="H31" s="4"/>
      <c r="I31" s="4"/>
    </row>
    <row r="32" spans="1:9" x14ac:dyDescent="0.2">
      <c r="A32" s="4" t="s">
        <v>67</v>
      </c>
      <c r="B32" s="4"/>
      <c r="C32" s="4"/>
      <c r="D32" s="4"/>
      <c r="E32" s="4"/>
      <c r="F32" s="4"/>
      <c r="G32" s="4"/>
      <c r="H32" s="4"/>
      <c r="I32" s="4"/>
    </row>
    <row r="33" spans="1:9" x14ac:dyDescent="0.2">
      <c r="A33" s="4" t="s">
        <v>68</v>
      </c>
      <c r="B33" s="4"/>
      <c r="C33" s="4"/>
      <c r="D33" s="4"/>
      <c r="E33" s="4"/>
      <c r="F33" s="4"/>
      <c r="G33" s="4"/>
      <c r="H33" s="4"/>
      <c r="I33" s="4"/>
    </row>
    <row r="34" spans="1:9" x14ac:dyDescent="0.2">
      <c r="A34" s="4"/>
      <c r="B34" s="4"/>
      <c r="C34" s="4"/>
      <c r="D34" s="4"/>
      <c r="E34" s="4"/>
      <c r="F34" s="4"/>
      <c r="G34" s="4"/>
      <c r="H34" s="4"/>
      <c r="I34" s="4"/>
    </row>
    <row r="35" spans="1:9" x14ac:dyDescent="0.2">
      <c r="A35" s="4"/>
      <c r="B35" s="4"/>
      <c r="C35" s="4"/>
      <c r="D35" s="4"/>
      <c r="E35" s="4"/>
      <c r="F35" s="4"/>
      <c r="G35" s="4"/>
      <c r="H35" s="4"/>
      <c r="I35" s="4"/>
    </row>
    <row r="36" spans="1:9" x14ac:dyDescent="0.2">
      <c r="A36" s="4"/>
      <c r="B36" s="4"/>
      <c r="C36" s="4"/>
      <c r="D36" s="4"/>
      <c r="E36" s="4"/>
      <c r="F36" s="4"/>
      <c r="G36" s="4"/>
      <c r="H36" s="4"/>
      <c r="I36" s="4"/>
    </row>
    <row r="37" spans="1:9" x14ac:dyDescent="0.2">
      <c r="A37" s="4"/>
      <c r="B37" s="4"/>
      <c r="C37" s="4"/>
      <c r="D37" s="4"/>
      <c r="E37" s="4"/>
      <c r="F37" s="4"/>
      <c r="G37" s="4"/>
      <c r="H37" s="4"/>
      <c r="I37" s="4"/>
    </row>
    <row r="38" spans="1:9" x14ac:dyDescent="0.2">
      <c r="A38" s="4"/>
      <c r="B38" s="4"/>
      <c r="C38" s="4"/>
      <c r="D38" s="4"/>
      <c r="E38" s="4"/>
      <c r="F38" s="4"/>
      <c r="G38" s="4"/>
      <c r="H38" s="4"/>
      <c r="I38" s="4"/>
    </row>
    <row r="39" spans="1:9" x14ac:dyDescent="0.2">
      <c r="A39" s="4"/>
      <c r="B39" s="4"/>
      <c r="C39" s="4"/>
      <c r="D39" s="4"/>
      <c r="E39" s="4"/>
      <c r="F39" s="4"/>
      <c r="G39" s="4"/>
      <c r="H39" s="4"/>
      <c r="I39" s="4"/>
    </row>
    <row r="40" spans="1:9" x14ac:dyDescent="0.2">
      <c r="A40" s="4"/>
      <c r="B40" s="4"/>
      <c r="C40" s="4"/>
      <c r="D40" s="4"/>
      <c r="E40" s="4"/>
      <c r="F40" s="4"/>
      <c r="G40" s="4"/>
      <c r="H40" s="4"/>
      <c r="I40" s="4"/>
    </row>
    <row r="41" spans="1:9" x14ac:dyDescent="0.2">
      <c r="A41" s="4"/>
      <c r="B41" s="4"/>
      <c r="C41" s="4"/>
      <c r="D41" s="4"/>
      <c r="E41" s="4"/>
      <c r="F41" s="4"/>
      <c r="G41" s="4"/>
      <c r="H41" s="4"/>
      <c r="I41" s="4"/>
    </row>
  </sheetData>
  <phoneticPr fontId="1" type="noConversion"/>
  <pageMargins left="0.75" right="0.75" top="1" bottom="1" header="0.5" footer="0.5"/>
  <pageSetup scale="93" orientation="landscape" horizontalDpi="4294967294" r:id="rId1"/>
  <headerFooter alignWithMargins="0"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workbookViewId="0">
      <selection activeCell="E1" sqref="E1:F65536"/>
    </sheetView>
  </sheetViews>
  <sheetFormatPr defaultRowHeight="12.75" x14ac:dyDescent="0.2"/>
  <cols>
    <col min="1" max="1" width="15.42578125" style="16" customWidth="1"/>
    <col min="2" max="2" width="11" style="16" customWidth="1"/>
    <col min="3" max="3" width="49.85546875" style="16" customWidth="1"/>
    <col min="4" max="4" width="16.42578125" style="16" customWidth="1"/>
    <col min="5" max="5" width="14.28515625" style="23" customWidth="1"/>
    <col min="6" max="6" width="9.140625" style="23"/>
    <col min="7" max="16384" width="9.140625" style="16"/>
  </cols>
  <sheetData>
    <row r="1" spans="1:11" s="23" customFormat="1" ht="12.75" customHeight="1" x14ac:dyDescent="0.2"/>
    <row r="2" spans="1:11" s="23" customFormat="1" ht="12.75" customHeight="1" x14ac:dyDescent="0.2">
      <c r="C2" s="24" t="s">
        <v>92</v>
      </c>
    </row>
    <row r="3" spans="1:11" s="23" customFormat="1" x14ac:dyDescent="0.2"/>
    <row r="4" spans="1:11" s="23" customFormat="1" x14ac:dyDescent="0.2">
      <c r="A4" s="25" t="s">
        <v>19</v>
      </c>
      <c r="B4" s="26">
        <f>Instr!B17</f>
        <v>38142</v>
      </c>
      <c r="C4" s="25" t="s">
        <v>50</v>
      </c>
      <c r="D4" s="27">
        <f>Instr!B24</f>
        <v>2003</v>
      </c>
    </row>
    <row r="5" spans="1:11" s="23" customFormat="1" x14ac:dyDescent="0.2">
      <c r="A5" s="28" t="s">
        <v>7</v>
      </c>
      <c r="B5" s="29" t="str">
        <f>Instr!B18</f>
        <v>T Waterford</v>
      </c>
    </row>
    <row r="6" spans="1:11" s="23" customFormat="1" x14ac:dyDescent="0.2">
      <c r="A6" s="25" t="s">
        <v>8</v>
      </c>
      <c r="B6" s="29" t="str">
        <f>Instr!B21</f>
        <v>Residential</v>
      </c>
      <c r="C6" s="25" t="s">
        <v>43</v>
      </c>
      <c r="D6" s="30">
        <f>Instr!B22</f>
        <v>416586850</v>
      </c>
    </row>
    <row r="7" spans="1:11" s="31" customFormat="1" x14ac:dyDescent="0.2">
      <c r="C7" s="32" t="s">
        <v>55</v>
      </c>
      <c r="D7" s="33">
        <f>SUM(D10:D25)</f>
        <v>416589850</v>
      </c>
      <c r="E7" s="34">
        <f>SUM(E10:E25)</f>
        <v>1</v>
      </c>
    </row>
    <row r="8" spans="1:11" s="23" customFormat="1" x14ac:dyDescent="0.2">
      <c r="A8" s="24" t="s">
        <v>18</v>
      </c>
      <c r="B8" s="24" t="s">
        <v>18</v>
      </c>
      <c r="C8" s="24" t="s">
        <v>18</v>
      </c>
      <c r="D8" s="35" t="s">
        <v>3</v>
      </c>
      <c r="E8" s="24" t="s">
        <v>4</v>
      </c>
      <c r="F8" s="24"/>
      <c r="H8" s="24"/>
      <c r="I8" s="24"/>
      <c r="J8" s="24"/>
      <c r="K8" s="24"/>
    </row>
    <row r="9" spans="1:11" s="23" customFormat="1" x14ac:dyDescent="0.2">
      <c r="A9" s="36" t="s">
        <v>0</v>
      </c>
      <c r="B9" s="36" t="s">
        <v>1</v>
      </c>
      <c r="C9" s="36" t="s">
        <v>2</v>
      </c>
      <c r="D9" s="37"/>
      <c r="E9" s="36" t="s">
        <v>5</v>
      </c>
      <c r="F9" s="24"/>
      <c r="G9" s="24"/>
      <c r="H9" s="24"/>
      <c r="I9" s="24"/>
      <c r="J9" s="24"/>
      <c r="K9" s="24"/>
    </row>
    <row r="10" spans="1:11" x14ac:dyDescent="0.2">
      <c r="A10" s="17" t="s">
        <v>95</v>
      </c>
      <c r="B10" s="18"/>
      <c r="C10" s="17"/>
      <c r="D10" s="19">
        <v>137476661</v>
      </c>
      <c r="E10" s="38">
        <f t="shared" ref="E10:E25" si="0">IF(D10=0,0,D10/$D$7)</f>
        <v>0.33000482608973791</v>
      </c>
    </row>
    <row r="11" spans="1:11" x14ac:dyDescent="0.2">
      <c r="A11" s="17" t="s">
        <v>96</v>
      </c>
      <c r="B11" s="18"/>
      <c r="C11" s="17"/>
      <c r="D11" s="19">
        <v>279113189</v>
      </c>
      <c r="E11" s="38">
        <f t="shared" si="0"/>
        <v>0.66999517391026209</v>
      </c>
    </row>
    <row r="12" spans="1:11" x14ac:dyDescent="0.2">
      <c r="A12" s="17"/>
      <c r="B12" s="18"/>
      <c r="C12" s="17"/>
      <c r="D12" s="19"/>
      <c r="E12" s="38">
        <f t="shared" si="0"/>
        <v>0</v>
      </c>
    </row>
    <row r="13" spans="1:11" x14ac:dyDescent="0.2">
      <c r="A13" s="17"/>
      <c r="B13" s="18"/>
      <c r="C13" s="17"/>
      <c r="D13" s="19"/>
      <c r="E13" s="38">
        <f t="shared" si="0"/>
        <v>0</v>
      </c>
    </row>
    <row r="14" spans="1:11" x14ac:dyDescent="0.2">
      <c r="A14" s="17"/>
      <c r="B14" s="18"/>
      <c r="C14" s="17"/>
      <c r="D14" s="19"/>
      <c r="E14" s="38">
        <f t="shared" si="0"/>
        <v>0</v>
      </c>
    </row>
    <row r="15" spans="1:11" x14ac:dyDescent="0.2">
      <c r="A15" s="17"/>
      <c r="B15" s="18"/>
      <c r="C15" s="17"/>
      <c r="D15" s="19"/>
      <c r="E15" s="38">
        <f t="shared" si="0"/>
        <v>0</v>
      </c>
    </row>
    <row r="16" spans="1:11" x14ac:dyDescent="0.2">
      <c r="A16" s="17"/>
      <c r="B16" s="18"/>
      <c r="C16" s="17"/>
      <c r="D16" s="19"/>
      <c r="E16" s="38">
        <f t="shared" si="0"/>
        <v>0</v>
      </c>
    </row>
    <row r="17" spans="1:5" x14ac:dyDescent="0.2">
      <c r="A17" s="17"/>
      <c r="B17" s="18"/>
      <c r="C17" s="17"/>
      <c r="D17" s="19"/>
      <c r="E17" s="38">
        <f t="shared" si="0"/>
        <v>0</v>
      </c>
    </row>
    <row r="18" spans="1:5" x14ac:dyDescent="0.2">
      <c r="A18" s="17"/>
      <c r="B18" s="18"/>
      <c r="C18" s="17"/>
      <c r="D18" s="19"/>
      <c r="E18" s="38">
        <f t="shared" si="0"/>
        <v>0</v>
      </c>
    </row>
    <row r="19" spans="1:5" x14ac:dyDescent="0.2">
      <c r="A19" s="17"/>
      <c r="B19" s="18"/>
      <c r="C19" s="17"/>
      <c r="D19" s="19"/>
      <c r="E19" s="38">
        <f t="shared" si="0"/>
        <v>0</v>
      </c>
    </row>
    <row r="20" spans="1:5" x14ac:dyDescent="0.2">
      <c r="A20" s="17"/>
      <c r="B20" s="18"/>
      <c r="C20" s="17"/>
      <c r="D20" s="19"/>
      <c r="E20" s="38">
        <f t="shared" si="0"/>
        <v>0</v>
      </c>
    </row>
    <row r="21" spans="1:5" x14ac:dyDescent="0.2">
      <c r="A21" s="17"/>
      <c r="B21" s="18"/>
      <c r="C21" s="17"/>
      <c r="D21" s="19"/>
      <c r="E21" s="38">
        <f t="shared" si="0"/>
        <v>0</v>
      </c>
    </row>
    <row r="22" spans="1:5" x14ac:dyDescent="0.2">
      <c r="A22" s="17"/>
      <c r="B22" s="18"/>
      <c r="C22" s="17"/>
      <c r="D22" s="19"/>
      <c r="E22" s="38">
        <f t="shared" si="0"/>
        <v>0</v>
      </c>
    </row>
    <row r="23" spans="1:5" x14ac:dyDescent="0.2">
      <c r="A23" s="17"/>
      <c r="B23" s="18"/>
      <c r="C23" s="17"/>
      <c r="D23" s="19"/>
      <c r="E23" s="38">
        <f t="shared" si="0"/>
        <v>0</v>
      </c>
    </row>
    <row r="24" spans="1:5" x14ac:dyDescent="0.2">
      <c r="A24" s="17"/>
      <c r="B24" s="18"/>
      <c r="C24" s="17"/>
      <c r="D24" s="19"/>
      <c r="E24" s="38">
        <f t="shared" si="0"/>
        <v>0</v>
      </c>
    </row>
    <row r="25" spans="1:5" x14ac:dyDescent="0.2">
      <c r="A25" s="17"/>
      <c r="B25" s="18"/>
      <c r="C25" s="17"/>
      <c r="D25" s="19"/>
      <c r="E25" s="38">
        <f t="shared" si="0"/>
        <v>0</v>
      </c>
    </row>
    <row r="27" spans="1:5" x14ac:dyDescent="0.2">
      <c r="A27" s="16" t="s">
        <v>70</v>
      </c>
    </row>
    <row r="29" spans="1:5" x14ac:dyDescent="0.2">
      <c r="A29" s="16" t="s">
        <v>100</v>
      </c>
    </row>
    <row r="31" spans="1:5" x14ac:dyDescent="0.2">
      <c r="A31" s="16" t="s">
        <v>71</v>
      </c>
    </row>
    <row r="33" spans="1:1" x14ac:dyDescent="0.2">
      <c r="A33" s="16" t="s">
        <v>76</v>
      </c>
    </row>
    <row r="35" spans="1:1" x14ac:dyDescent="0.2">
      <c r="A35" s="16" t="s">
        <v>101</v>
      </c>
    </row>
    <row r="36" spans="1:1" x14ac:dyDescent="0.2">
      <c r="A36" s="16" t="s">
        <v>102</v>
      </c>
    </row>
    <row r="37" spans="1:1" x14ac:dyDescent="0.2">
      <c r="A37" s="16" t="s">
        <v>103</v>
      </c>
    </row>
  </sheetData>
  <sheetProtection sheet="1" formatCells="0" formatColumns="0" formatRows="0" insertColumns="0" insertRows="0" insertHyperlinks="0" deleteColumns="0" deleteRows="0" sort="0" autoFilter="0" pivotTables="0"/>
  <phoneticPr fontId="1" type="noConversion"/>
  <pageMargins left="0.75" right="0.75" top="1" bottom="1" header="0.5" footer="0.5"/>
  <pageSetup scale="93" orientation="landscape" horizont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workbookViewId="0">
      <selection activeCell="E9" sqref="E9"/>
    </sheetView>
  </sheetViews>
  <sheetFormatPr defaultRowHeight="12.75" x14ac:dyDescent="0.2"/>
  <cols>
    <col min="1" max="1" width="13.5703125" style="23" customWidth="1"/>
    <col min="2" max="2" width="9.140625" style="23"/>
    <col min="3" max="3" width="9.85546875" style="16" customWidth="1"/>
    <col min="4" max="4" width="10.7109375" style="16" customWidth="1"/>
    <col min="5" max="5" width="22.5703125" style="16" customWidth="1"/>
    <col min="6" max="6" width="23.85546875" style="16" customWidth="1"/>
    <col min="7" max="8" width="9.140625" style="23"/>
    <col min="9" max="16384" width="9.140625" style="16"/>
  </cols>
  <sheetData>
    <row r="1" spans="1:12" s="23" customFormat="1" x14ac:dyDescent="0.2"/>
    <row r="2" spans="1:12" s="23" customFormat="1" x14ac:dyDescent="0.2">
      <c r="C2" s="23" t="s">
        <v>88</v>
      </c>
    </row>
    <row r="3" spans="1:12" s="23" customFormat="1" x14ac:dyDescent="0.2"/>
    <row r="4" spans="1:12" s="23" customFormat="1" x14ac:dyDescent="0.2">
      <c r="A4" s="25" t="s">
        <v>19</v>
      </c>
      <c r="B4" s="26">
        <f>Instr!B17</f>
        <v>38142</v>
      </c>
    </row>
    <row r="5" spans="1:12" s="23" customFormat="1" x14ac:dyDescent="0.2">
      <c r="A5" s="25" t="s">
        <v>7</v>
      </c>
      <c r="B5" s="29" t="str">
        <f>Instr!B18</f>
        <v>T Waterford</v>
      </c>
    </row>
    <row r="6" spans="1:12" s="23" customFormat="1" x14ac:dyDescent="0.2">
      <c r="B6" s="25" t="s">
        <v>43</v>
      </c>
      <c r="C6" s="41">
        <f>Instr!B26</f>
        <v>93</v>
      </c>
      <c r="E6" s="42">
        <f>Instr!B27</f>
        <v>16735300</v>
      </c>
      <c r="F6" s="42">
        <f>Instr!B28</f>
        <v>21733850</v>
      </c>
    </row>
    <row r="7" spans="1:12" s="31" customFormat="1" x14ac:dyDescent="0.2">
      <c r="B7" s="32" t="s">
        <v>55</v>
      </c>
      <c r="C7" s="43">
        <f>SUM(C10:C25)</f>
        <v>93</v>
      </c>
      <c r="E7" s="44">
        <f>SUM(E10:E25)</f>
        <v>16735300</v>
      </c>
      <c r="F7" s="44">
        <f>SUM(F10:F25)</f>
        <v>21733850</v>
      </c>
      <c r="G7" s="34">
        <f>IF(F7=0,0,E7/F7)</f>
        <v>0.77001083563197503</v>
      </c>
    </row>
    <row r="8" spans="1:12" s="23" customFormat="1" x14ac:dyDescent="0.2">
      <c r="A8" s="24" t="s">
        <v>18</v>
      </c>
      <c r="B8" s="24" t="s">
        <v>18</v>
      </c>
      <c r="C8" s="45" t="s">
        <v>9</v>
      </c>
      <c r="D8" s="24" t="s">
        <v>17</v>
      </c>
      <c r="E8" s="35" t="s">
        <v>11</v>
      </c>
      <c r="F8" s="35" t="s">
        <v>13</v>
      </c>
      <c r="G8" s="24" t="s">
        <v>15</v>
      </c>
      <c r="H8" s="24" t="s">
        <v>47</v>
      </c>
      <c r="I8" s="24"/>
      <c r="J8" s="24"/>
      <c r="K8" s="24"/>
      <c r="L8" s="24"/>
    </row>
    <row r="9" spans="1:12" s="23" customFormat="1" x14ac:dyDescent="0.2">
      <c r="A9" s="24" t="s">
        <v>0</v>
      </c>
      <c r="B9" s="24" t="s">
        <v>1</v>
      </c>
      <c r="C9" s="45" t="s">
        <v>10</v>
      </c>
      <c r="D9" s="24" t="s">
        <v>49</v>
      </c>
      <c r="E9" s="35" t="s">
        <v>12</v>
      </c>
      <c r="F9" s="35" t="s">
        <v>14</v>
      </c>
      <c r="G9" s="24" t="s">
        <v>16</v>
      </c>
      <c r="H9" s="24" t="s">
        <v>48</v>
      </c>
      <c r="I9" s="24"/>
      <c r="J9" s="24"/>
      <c r="K9" s="24"/>
      <c r="L9" s="24"/>
    </row>
    <row r="10" spans="1:12" x14ac:dyDescent="0.2">
      <c r="A10" s="39" t="str">
        <f>Base!A10</f>
        <v>Off-Water</v>
      </c>
      <c r="B10" s="40">
        <f>Base!B10</f>
        <v>0</v>
      </c>
      <c r="C10" s="20">
        <v>65</v>
      </c>
      <c r="D10" s="18"/>
      <c r="E10" s="21">
        <v>11202300</v>
      </c>
      <c r="F10" s="21">
        <v>13734600</v>
      </c>
      <c r="G10" s="38">
        <f>IF(E10=0,0,E10/F10)</f>
        <v>0.81562622864881396</v>
      </c>
      <c r="H10" s="38">
        <f>IF(D10=1,0,G10)</f>
        <v>0.81562622864881396</v>
      </c>
    </row>
    <row r="11" spans="1:12" x14ac:dyDescent="0.2">
      <c r="A11" s="39" t="str">
        <f>Base!A11</f>
        <v>On-Water</v>
      </c>
      <c r="B11" s="40">
        <f>Base!B11</f>
        <v>0</v>
      </c>
      <c r="C11" s="20">
        <v>28</v>
      </c>
      <c r="D11" s="18"/>
      <c r="E11" s="21">
        <v>5533000</v>
      </c>
      <c r="F11" s="21">
        <v>7999250</v>
      </c>
      <c r="G11" s="38">
        <f t="shared" ref="G11:G25" si="0">IF(E11=0,0,E11/F11)</f>
        <v>0.69168984592305527</v>
      </c>
      <c r="H11" s="38">
        <f t="shared" ref="H11:H25" si="1">IF(D11=1,0,G11)</f>
        <v>0.69168984592305527</v>
      </c>
    </row>
    <row r="12" spans="1:12" x14ac:dyDescent="0.2">
      <c r="A12" s="39">
        <f>Base!A12</f>
        <v>0</v>
      </c>
      <c r="B12" s="40">
        <f>Base!B12</f>
        <v>0</v>
      </c>
      <c r="C12" s="20"/>
      <c r="D12" s="18"/>
      <c r="E12" s="21"/>
      <c r="F12" s="21"/>
      <c r="G12" s="38">
        <f t="shared" si="0"/>
        <v>0</v>
      </c>
      <c r="H12" s="38">
        <f t="shared" si="1"/>
        <v>0</v>
      </c>
    </row>
    <row r="13" spans="1:12" x14ac:dyDescent="0.2">
      <c r="A13" s="39">
        <f>Base!A13</f>
        <v>0</v>
      </c>
      <c r="B13" s="40">
        <f>Base!B13</f>
        <v>0</v>
      </c>
      <c r="C13" s="20"/>
      <c r="D13" s="18"/>
      <c r="E13" s="21"/>
      <c r="F13" s="21"/>
      <c r="G13" s="38">
        <f t="shared" si="0"/>
        <v>0</v>
      </c>
      <c r="H13" s="38">
        <f t="shared" si="1"/>
        <v>0</v>
      </c>
    </row>
    <row r="14" spans="1:12" x14ac:dyDescent="0.2">
      <c r="A14" s="39">
        <f>Base!A14</f>
        <v>0</v>
      </c>
      <c r="B14" s="40">
        <f>Base!B14</f>
        <v>0</v>
      </c>
      <c r="C14" s="20"/>
      <c r="D14" s="18"/>
      <c r="E14" s="21"/>
      <c r="F14" s="21"/>
      <c r="G14" s="38">
        <f t="shared" si="0"/>
        <v>0</v>
      </c>
      <c r="H14" s="38">
        <f t="shared" si="1"/>
        <v>0</v>
      </c>
    </row>
    <row r="15" spans="1:12" x14ac:dyDescent="0.2">
      <c r="A15" s="39">
        <f>Base!A15</f>
        <v>0</v>
      </c>
      <c r="B15" s="40">
        <f>Base!B15</f>
        <v>0</v>
      </c>
      <c r="C15" s="20"/>
      <c r="D15" s="18"/>
      <c r="E15" s="21"/>
      <c r="F15" s="21"/>
      <c r="G15" s="38">
        <f t="shared" si="0"/>
        <v>0</v>
      </c>
      <c r="H15" s="38">
        <f t="shared" si="1"/>
        <v>0</v>
      </c>
    </row>
    <row r="16" spans="1:12" x14ac:dyDescent="0.2">
      <c r="A16" s="39">
        <f>Base!A16</f>
        <v>0</v>
      </c>
      <c r="B16" s="40">
        <f>Base!B16</f>
        <v>0</v>
      </c>
      <c r="C16" s="20"/>
      <c r="D16" s="18"/>
      <c r="E16" s="21"/>
      <c r="F16" s="21"/>
      <c r="G16" s="38">
        <f t="shared" si="0"/>
        <v>0</v>
      </c>
      <c r="H16" s="38">
        <f t="shared" si="1"/>
        <v>0</v>
      </c>
    </row>
    <row r="17" spans="1:8" x14ac:dyDescent="0.2">
      <c r="A17" s="39">
        <f>Base!A17</f>
        <v>0</v>
      </c>
      <c r="B17" s="40">
        <f>Base!B17</f>
        <v>0</v>
      </c>
      <c r="C17" s="20"/>
      <c r="D17" s="18"/>
      <c r="E17" s="21"/>
      <c r="F17" s="21"/>
      <c r="G17" s="38">
        <f t="shared" si="0"/>
        <v>0</v>
      </c>
      <c r="H17" s="38">
        <f t="shared" si="1"/>
        <v>0</v>
      </c>
    </row>
    <row r="18" spans="1:8" x14ac:dyDescent="0.2">
      <c r="A18" s="39">
        <f>Base!A18</f>
        <v>0</v>
      </c>
      <c r="B18" s="40">
        <f>Base!B18</f>
        <v>0</v>
      </c>
      <c r="C18" s="20"/>
      <c r="D18" s="18"/>
      <c r="E18" s="21"/>
      <c r="F18" s="21"/>
      <c r="G18" s="38">
        <f t="shared" si="0"/>
        <v>0</v>
      </c>
      <c r="H18" s="38">
        <f t="shared" si="1"/>
        <v>0</v>
      </c>
    </row>
    <row r="19" spans="1:8" x14ac:dyDescent="0.2">
      <c r="A19" s="39">
        <f>Base!A19</f>
        <v>0</v>
      </c>
      <c r="B19" s="40">
        <f>Base!B19</f>
        <v>0</v>
      </c>
      <c r="C19" s="20"/>
      <c r="D19" s="18"/>
      <c r="E19" s="21"/>
      <c r="F19" s="21"/>
      <c r="G19" s="38">
        <f t="shared" si="0"/>
        <v>0</v>
      </c>
      <c r="H19" s="38">
        <f t="shared" si="1"/>
        <v>0</v>
      </c>
    </row>
    <row r="20" spans="1:8" x14ac:dyDescent="0.2">
      <c r="A20" s="39">
        <f>Base!A20</f>
        <v>0</v>
      </c>
      <c r="B20" s="40">
        <f>Base!B20</f>
        <v>0</v>
      </c>
      <c r="C20" s="20"/>
      <c r="D20" s="18"/>
      <c r="E20" s="21"/>
      <c r="F20" s="21"/>
      <c r="G20" s="38">
        <f t="shared" si="0"/>
        <v>0</v>
      </c>
      <c r="H20" s="38">
        <f t="shared" si="1"/>
        <v>0</v>
      </c>
    </row>
    <row r="21" spans="1:8" x14ac:dyDescent="0.2">
      <c r="A21" s="39">
        <f>Base!A21</f>
        <v>0</v>
      </c>
      <c r="B21" s="40">
        <f>Base!B21</f>
        <v>0</v>
      </c>
      <c r="C21" s="20"/>
      <c r="D21" s="18"/>
      <c r="E21" s="21"/>
      <c r="F21" s="21"/>
      <c r="G21" s="38">
        <f t="shared" si="0"/>
        <v>0</v>
      </c>
      <c r="H21" s="38">
        <f t="shared" si="1"/>
        <v>0</v>
      </c>
    </row>
    <row r="22" spans="1:8" x14ac:dyDescent="0.2">
      <c r="A22" s="39">
        <f>Base!A22</f>
        <v>0</v>
      </c>
      <c r="B22" s="40">
        <f>Base!B22</f>
        <v>0</v>
      </c>
      <c r="C22" s="20"/>
      <c r="D22" s="18"/>
      <c r="E22" s="21"/>
      <c r="F22" s="21"/>
      <c r="G22" s="38">
        <f t="shared" si="0"/>
        <v>0</v>
      </c>
      <c r="H22" s="38">
        <f t="shared" si="1"/>
        <v>0</v>
      </c>
    </row>
    <row r="23" spans="1:8" x14ac:dyDescent="0.2">
      <c r="A23" s="39">
        <f>Base!A23</f>
        <v>0</v>
      </c>
      <c r="B23" s="40">
        <f>Base!B23</f>
        <v>0</v>
      </c>
      <c r="C23" s="20"/>
      <c r="D23" s="18"/>
      <c r="E23" s="21"/>
      <c r="F23" s="21"/>
      <c r="G23" s="38">
        <f t="shared" si="0"/>
        <v>0</v>
      </c>
      <c r="H23" s="38">
        <f t="shared" si="1"/>
        <v>0</v>
      </c>
    </row>
    <row r="24" spans="1:8" x14ac:dyDescent="0.2">
      <c r="A24" s="39">
        <f>Base!A24</f>
        <v>0</v>
      </c>
      <c r="B24" s="40">
        <f>Base!B24</f>
        <v>0</v>
      </c>
      <c r="C24" s="20"/>
      <c r="D24" s="18"/>
      <c r="E24" s="21"/>
      <c r="F24" s="21"/>
      <c r="G24" s="38">
        <f t="shared" si="0"/>
        <v>0</v>
      </c>
      <c r="H24" s="38">
        <f t="shared" si="1"/>
        <v>0</v>
      </c>
    </row>
    <row r="25" spans="1:8" x14ac:dyDescent="0.2">
      <c r="A25" s="39">
        <f>Base!A25</f>
        <v>0</v>
      </c>
      <c r="B25" s="40">
        <f>Base!B25</f>
        <v>0</v>
      </c>
      <c r="C25" s="20"/>
      <c r="D25" s="18"/>
      <c r="E25" s="21"/>
      <c r="F25" s="21"/>
      <c r="G25" s="38">
        <f t="shared" si="0"/>
        <v>0</v>
      </c>
      <c r="H25" s="38">
        <f t="shared" si="1"/>
        <v>0</v>
      </c>
    </row>
    <row r="27" spans="1:8" x14ac:dyDescent="0.2">
      <c r="A27" s="23" t="s">
        <v>104</v>
      </c>
    </row>
    <row r="29" spans="1:8" x14ac:dyDescent="0.2">
      <c r="A29" s="23" t="s">
        <v>74</v>
      </c>
    </row>
    <row r="30" spans="1:8" x14ac:dyDescent="0.2">
      <c r="A30" s="23" t="s">
        <v>75</v>
      </c>
    </row>
    <row r="31" spans="1:8" x14ac:dyDescent="0.2">
      <c r="C31" s="16" t="s">
        <v>72</v>
      </c>
    </row>
    <row r="32" spans="1:8" x14ac:dyDescent="0.2">
      <c r="C32" s="16" t="s">
        <v>73</v>
      </c>
    </row>
    <row r="34" spans="1:1" x14ac:dyDescent="0.2">
      <c r="A34" s="23" t="s">
        <v>76</v>
      </c>
    </row>
    <row r="36" spans="1:1" x14ac:dyDescent="0.2">
      <c r="A36" s="23" t="s">
        <v>81</v>
      </c>
    </row>
    <row r="38" spans="1:1" x14ac:dyDescent="0.2">
      <c r="A38" s="23" t="s">
        <v>105</v>
      </c>
    </row>
  </sheetData>
  <sheetProtection sheet="1" formatCells="0" formatColumns="0" formatRows="0" insertColumns="0" insertRows="0" insertHyperlinks="0" deleteColumns="0" deleteRows="0" sort="0" autoFilter="0" pivotTables="0"/>
  <phoneticPr fontId="1" type="noConversion"/>
  <pageMargins left="0.75" right="0.75" top="1" bottom="1" header="0.5" footer="0.5"/>
  <pageSetup scale="93" orientation="landscape" horizont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workbookViewId="0">
      <selection sqref="A1:IV65536"/>
    </sheetView>
  </sheetViews>
  <sheetFormatPr defaultRowHeight="12.75" x14ac:dyDescent="0.2"/>
  <cols>
    <col min="1" max="1" width="13.5703125" style="23" customWidth="1"/>
    <col min="2" max="3" width="9.140625" style="23"/>
    <col min="4" max="4" width="11.28515625" style="23" customWidth="1"/>
    <col min="5" max="5" width="18.140625" style="16" customWidth="1"/>
    <col min="6" max="6" width="59.28515625" style="16" customWidth="1"/>
    <col min="7" max="16384" width="9.140625" style="16"/>
  </cols>
  <sheetData>
    <row r="1" spans="1:12" s="23" customFormat="1" x14ac:dyDescent="0.2"/>
    <row r="2" spans="1:12" s="23" customFormat="1" x14ac:dyDescent="0.2">
      <c r="D2" s="23" t="s">
        <v>89</v>
      </c>
    </row>
    <row r="3" spans="1:12" s="23" customFormat="1" x14ac:dyDescent="0.2"/>
    <row r="4" spans="1:12" s="23" customFormat="1" x14ac:dyDescent="0.2">
      <c r="A4" s="25" t="s">
        <v>19</v>
      </c>
      <c r="B4" s="26">
        <f>Instr!B17</f>
        <v>38142</v>
      </c>
    </row>
    <row r="5" spans="1:12" s="23" customFormat="1" x14ac:dyDescent="0.2">
      <c r="A5" s="25" t="s">
        <v>7</v>
      </c>
      <c r="B5" s="29" t="str">
        <f>Instr!B18</f>
        <v>T Waterford</v>
      </c>
    </row>
    <row r="6" spans="1:12" s="23" customFormat="1" x14ac:dyDescent="0.2"/>
    <row r="7" spans="1:12" s="31" customFormat="1" x14ac:dyDescent="0.2"/>
    <row r="8" spans="1:12" s="23" customFormat="1" x14ac:dyDescent="0.2">
      <c r="A8" s="24" t="s">
        <v>18</v>
      </c>
      <c r="B8" s="24" t="s">
        <v>18</v>
      </c>
      <c r="C8" s="24" t="s">
        <v>9</v>
      </c>
      <c r="D8" s="24" t="s">
        <v>17</v>
      </c>
      <c r="E8" s="24" t="s">
        <v>46</v>
      </c>
      <c r="F8" s="24"/>
      <c r="G8" s="24"/>
      <c r="H8" s="24"/>
      <c r="I8" s="24"/>
      <c r="J8" s="24"/>
      <c r="K8" s="24"/>
      <c r="L8" s="24"/>
    </row>
    <row r="9" spans="1:12" s="23" customFormat="1" x14ac:dyDescent="0.2">
      <c r="A9" s="24" t="s">
        <v>0</v>
      </c>
      <c r="B9" s="24" t="s">
        <v>1</v>
      </c>
      <c r="C9" s="24" t="s">
        <v>10</v>
      </c>
      <c r="D9" s="24" t="s">
        <v>49</v>
      </c>
      <c r="E9" s="24" t="s">
        <v>45</v>
      </c>
      <c r="F9" s="24" t="s">
        <v>26</v>
      </c>
      <c r="G9" s="24"/>
      <c r="H9" s="24"/>
      <c r="I9" s="24"/>
      <c r="J9" s="24"/>
      <c r="K9" s="24"/>
      <c r="L9" s="24"/>
    </row>
    <row r="10" spans="1:12" x14ac:dyDescent="0.2">
      <c r="A10" s="39" t="str">
        <f>Base!A10</f>
        <v>Off-Water</v>
      </c>
      <c r="B10" s="40">
        <f>Base!B10</f>
        <v>0</v>
      </c>
      <c r="C10" s="46">
        <f>Sales!C10</f>
        <v>65</v>
      </c>
      <c r="D10" s="40">
        <f>Sales!D10</f>
        <v>0</v>
      </c>
      <c r="E10" s="22"/>
      <c r="F10" s="17"/>
    </row>
    <row r="11" spans="1:12" x14ac:dyDescent="0.2">
      <c r="A11" s="39" t="str">
        <f>Base!A11</f>
        <v>On-Water</v>
      </c>
      <c r="B11" s="40">
        <f>Base!B11</f>
        <v>0</v>
      </c>
      <c r="C11" s="46">
        <f>Sales!C11</f>
        <v>28</v>
      </c>
      <c r="D11" s="40">
        <f>Sales!D11</f>
        <v>0</v>
      </c>
      <c r="E11" s="22"/>
      <c r="F11" s="17"/>
    </row>
    <row r="12" spans="1:12" x14ac:dyDescent="0.2">
      <c r="A12" s="39">
        <f>Base!A12</f>
        <v>0</v>
      </c>
      <c r="B12" s="40">
        <f>Base!B12</f>
        <v>0</v>
      </c>
      <c r="C12" s="46">
        <f>Sales!C12</f>
        <v>0</v>
      </c>
      <c r="D12" s="40">
        <f>Sales!D12</f>
        <v>0</v>
      </c>
      <c r="E12" s="22"/>
      <c r="F12" s="17"/>
    </row>
    <row r="13" spans="1:12" x14ac:dyDescent="0.2">
      <c r="A13" s="39">
        <f>Base!A13</f>
        <v>0</v>
      </c>
      <c r="B13" s="40">
        <f>Base!B13</f>
        <v>0</v>
      </c>
      <c r="C13" s="46">
        <f>Sales!C13</f>
        <v>0</v>
      </c>
      <c r="D13" s="40">
        <f>Sales!D13</f>
        <v>0</v>
      </c>
      <c r="E13" s="22"/>
      <c r="F13" s="17"/>
    </row>
    <row r="14" spans="1:12" x14ac:dyDescent="0.2">
      <c r="A14" s="39">
        <f>Base!A14</f>
        <v>0</v>
      </c>
      <c r="B14" s="40">
        <f>Base!B14</f>
        <v>0</v>
      </c>
      <c r="C14" s="46">
        <f>Sales!C14</f>
        <v>0</v>
      </c>
      <c r="D14" s="40">
        <f>Sales!D14</f>
        <v>0</v>
      </c>
      <c r="E14" s="22"/>
      <c r="F14" s="17"/>
    </row>
    <row r="15" spans="1:12" x14ac:dyDescent="0.2">
      <c r="A15" s="39">
        <f>Base!A15</f>
        <v>0</v>
      </c>
      <c r="B15" s="40">
        <f>Base!B15</f>
        <v>0</v>
      </c>
      <c r="C15" s="46">
        <f>Sales!C15</f>
        <v>0</v>
      </c>
      <c r="D15" s="40">
        <f>Sales!D15</f>
        <v>0</v>
      </c>
      <c r="E15" s="22"/>
      <c r="F15" s="17"/>
    </row>
    <row r="16" spans="1:12" x14ac:dyDescent="0.2">
      <c r="A16" s="39">
        <f>Base!A16</f>
        <v>0</v>
      </c>
      <c r="B16" s="40">
        <f>Base!B16</f>
        <v>0</v>
      </c>
      <c r="C16" s="46">
        <f>Sales!C16</f>
        <v>0</v>
      </c>
      <c r="D16" s="40">
        <f>Sales!D16</f>
        <v>0</v>
      </c>
      <c r="E16" s="22"/>
      <c r="F16" s="17"/>
    </row>
    <row r="17" spans="1:6" x14ac:dyDescent="0.2">
      <c r="A17" s="39">
        <f>Base!A17</f>
        <v>0</v>
      </c>
      <c r="B17" s="40">
        <f>Base!B17</f>
        <v>0</v>
      </c>
      <c r="C17" s="46">
        <f>Sales!C17</f>
        <v>0</v>
      </c>
      <c r="D17" s="40">
        <f>Sales!D17</f>
        <v>0</v>
      </c>
      <c r="E17" s="22"/>
      <c r="F17" s="17"/>
    </row>
    <row r="18" spans="1:6" x14ac:dyDescent="0.2">
      <c r="A18" s="39">
        <f>Base!A18</f>
        <v>0</v>
      </c>
      <c r="B18" s="40">
        <f>Base!B18</f>
        <v>0</v>
      </c>
      <c r="C18" s="46">
        <f>Sales!C18</f>
        <v>0</v>
      </c>
      <c r="D18" s="40">
        <f>Sales!D18</f>
        <v>0</v>
      </c>
      <c r="E18" s="22"/>
      <c r="F18" s="17"/>
    </row>
    <row r="19" spans="1:6" x14ac:dyDescent="0.2">
      <c r="A19" s="39">
        <f>Base!A19</f>
        <v>0</v>
      </c>
      <c r="B19" s="40">
        <f>Base!B19</f>
        <v>0</v>
      </c>
      <c r="C19" s="46">
        <f>Sales!C19</f>
        <v>0</v>
      </c>
      <c r="D19" s="40">
        <f>Sales!D19</f>
        <v>0</v>
      </c>
      <c r="E19" s="22"/>
      <c r="F19" s="17"/>
    </row>
    <row r="20" spans="1:6" x14ac:dyDescent="0.2">
      <c r="A20" s="39">
        <f>Base!A20</f>
        <v>0</v>
      </c>
      <c r="B20" s="40">
        <f>Base!B20</f>
        <v>0</v>
      </c>
      <c r="C20" s="46">
        <f>Sales!C20</f>
        <v>0</v>
      </c>
      <c r="D20" s="40">
        <f>Sales!D20</f>
        <v>0</v>
      </c>
      <c r="E20" s="22"/>
      <c r="F20" s="17"/>
    </row>
    <row r="21" spans="1:6" x14ac:dyDescent="0.2">
      <c r="A21" s="39">
        <f>Base!A21</f>
        <v>0</v>
      </c>
      <c r="B21" s="40">
        <f>Base!B21</f>
        <v>0</v>
      </c>
      <c r="C21" s="46">
        <f>Sales!C21</f>
        <v>0</v>
      </c>
      <c r="D21" s="40">
        <f>Sales!D21</f>
        <v>0</v>
      </c>
      <c r="E21" s="22"/>
      <c r="F21" s="17"/>
    </row>
    <row r="22" spans="1:6" x14ac:dyDescent="0.2">
      <c r="A22" s="39">
        <f>Base!A22</f>
        <v>0</v>
      </c>
      <c r="B22" s="40">
        <f>Base!B22</f>
        <v>0</v>
      </c>
      <c r="C22" s="46">
        <f>Sales!C22</f>
        <v>0</v>
      </c>
      <c r="D22" s="40">
        <f>Sales!D22</f>
        <v>0</v>
      </c>
      <c r="E22" s="22"/>
      <c r="F22" s="17"/>
    </row>
    <row r="23" spans="1:6" x14ac:dyDescent="0.2">
      <c r="A23" s="39">
        <f>Base!A23</f>
        <v>0</v>
      </c>
      <c r="B23" s="40">
        <f>Base!B23</f>
        <v>0</v>
      </c>
      <c r="C23" s="46">
        <f>Sales!C23</f>
        <v>0</v>
      </c>
      <c r="D23" s="40">
        <f>Sales!D23</f>
        <v>0</v>
      </c>
      <c r="E23" s="22"/>
      <c r="F23" s="17"/>
    </row>
    <row r="24" spans="1:6" x14ac:dyDescent="0.2">
      <c r="A24" s="39">
        <f>Base!A24</f>
        <v>0</v>
      </c>
      <c r="B24" s="40">
        <f>Base!B24</f>
        <v>0</v>
      </c>
      <c r="C24" s="46">
        <f>Sales!C24</f>
        <v>0</v>
      </c>
      <c r="D24" s="40">
        <f>Sales!D24</f>
        <v>0</v>
      </c>
      <c r="E24" s="22"/>
      <c r="F24" s="17"/>
    </row>
    <row r="25" spans="1:6" x14ac:dyDescent="0.2">
      <c r="A25" s="39">
        <f>Base!A25</f>
        <v>0</v>
      </c>
      <c r="B25" s="40">
        <f>Base!B25</f>
        <v>0</v>
      </c>
      <c r="C25" s="46">
        <f>Sales!C25</f>
        <v>0</v>
      </c>
      <c r="D25" s="40">
        <f>Sales!D25</f>
        <v>0</v>
      </c>
      <c r="E25" s="22"/>
      <c r="F25" s="17"/>
    </row>
    <row r="27" spans="1:6" x14ac:dyDescent="0.2">
      <c r="B27" s="23" t="s">
        <v>77</v>
      </c>
    </row>
    <row r="28" spans="1:6" x14ac:dyDescent="0.2">
      <c r="B28" s="23" t="s">
        <v>106</v>
      </c>
    </row>
    <row r="29" spans="1:6" x14ac:dyDescent="0.2">
      <c r="B29" s="23" t="s">
        <v>107</v>
      </c>
    </row>
    <row r="30" spans="1:6" x14ac:dyDescent="0.2">
      <c r="B30" s="23" t="s">
        <v>78</v>
      </c>
    </row>
    <row r="32" spans="1:6" x14ac:dyDescent="0.2">
      <c r="B32" s="23" t="s">
        <v>108</v>
      </c>
    </row>
    <row r="33" spans="2:2" x14ac:dyDescent="0.2">
      <c r="B33" s="23" t="s">
        <v>79</v>
      </c>
    </row>
    <row r="34" spans="2:2" x14ac:dyDescent="0.2">
      <c r="B34" s="23" t="s">
        <v>80</v>
      </c>
    </row>
  </sheetData>
  <sheetProtection sheet="1" formatCells="0" formatColumns="0" formatRows="0" insertColumns="0" insertRows="0" insertHyperlinks="0" deleteColumns="0" deleteRows="0" sort="0" autoFilter="0" pivotTables="0"/>
  <phoneticPr fontId="1" type="noConversion"/>
  <pageMargins left="0.75" right="0.75" top="1" bottom="1" header="0.5" footer="0.5"/>
  <pageSetup scale="93" orientation="landscape" horizontalDpi="429496729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2"/>
  <sheetViews>
    <sheetView workbookViewId="0">
      <selection sqref="A1:IV65536"/>
    </sheetView>
  </sheetViews>
  <sheetFormatPr defaultRowHeight="12.75" x14ac:dyDescent="0.2"/>
  <cols>
    <col min="1" max="1" width="13.5703125" style="23" customWidth="1"/>
    <col min="2" max="2" width="9.140625" style="23"/>
    <col min="3" max="3" width="15" style="23" customWidth="1"/>
    <col min="4" max="4" width="16.7109375" style="23" customWidth="1"/>
    <col min="5" max="6" width="18.7109375" style="23" customWidth="1"/>
    <col min="7" max="16384" width="9.140625" style="23"/>
  </cols>
  <sheetData>
    <row r="2" spans="1:11" x14ac:dyDescent="0.2">
      <c r="C2" s="23" t="s">
        <v>90</v>
      </c>
    </row>
    <row r="4" spans="1:11" x14ac:dyDescent="0.2">
      <c r="A4" s="25" t="s">
        <v>19</v>
      </c>
      <c r="B4" s="26">
        <f>Instr!B17</f>
        <v>38142</v>
      </c>
    </row>
    <row r="5" spans="1:11" x14ac:dyDescent="0.2">
      <c r="A5" s="25" t="s">
        <v>7</v>
      </c>
      <c r="B5" s="29" t="str">
        <f>Instr!B18</f>
        <v>T Waterford</v>
      </c>
    </row>
    <row r="6" spans="1:11" x14ac:dyDescent="0.2">
      <c r="E6" s="25" t="s">
        <v>20</v>
      </c>
      <c r="F6" s="34">
        <f>SUM(F10:F25)</f>
        <v>0.73258945035066048</v>
      </c>
    </row>
    <row r="7" spans="1:11" s="31" customFormat="1" x14ac:dyDescent="0.2"/>
    <row r="8" spans="1:11" x14ac:dyDescent="0.2">
      <c r="A8" s="24" t="s">
        <v>18</v>
      </c>
      <c r="B8" s="24" t="s">
        <v>18</v>
      </c>
      <c r="C8" s="24" t="s">
        <v>23</v>
      </c>
      <c r="D8" s="24" t="s">
        <v>15</v>
      </c>
      <c r="E8" s="24" t="s">
        <v>25</v>
      </c>
      <c r="F8" s="24" t="s">
        <v>22</v>
      </c>
      <c r="G8" s="24"/>
      <c r="H8" s="24"/>
      <c r="I8" s="24"/>
      <c r="J8" s="24"/>
      <c r="K8" s="24"/>
    </row>
    <row r="9" spans="1:11" x14ac:dyDescent="0.2">
      <c r="A9" s="24" t="s">
        <v>0</v>
      </c>
      <c r="B9" s="24" t="s">
        <v>1</v>
      </c>
      <c r="C9" s="47" t="s">
        <v>5</v>
      </c>
      <c r="D9" s="24" t="s">
        <v>16</v>
      </c>
      <c r="E9" s="24" t="s">
        <v>24</v>
      </c>
      <c r="F9" s="24" t="s">
        <v>21</v>
      </c>
      <c r="G9" s="24"/>
      <c r="H9" s="24"/>
      <c r="I9" s="24"/>
      <c r="J9" s="24"/>
      <c r="K9" s="24"/>
    </row>
    <row r="10" spans="1:11" x14ac:dyDescent="0.2">
      <c r="A10" s="39" t="str">
        <f>Base!A10</f>
        <v>Off-Water</v>
      </c>
      <c r="B10" s="40">
        <f>Base!B10</f>
        <v>0</v>
      </c>
      <c r="C10" s="38">
        <f>Base!E10</f>
        <v>0.33000482608973791</v>
      </c>
      <c r="D10" s="38">
        <f>Sales!H10</f>
        <v>0.81562622864881396</v>
      </c>
      <c r="E10" s="38">
        <f>IF(+Instr!$B$23=0,0,(IF(NoSales!D10=1,+Instr!$B$22/+Instr!$B$23*(1-NoSales!E10),0)))</f>
        <v>0</v>
      </c>
      <c r="F10" s="48">
        <f>C10*(IF(D10=0,E10,D10))</f>
        <v>0.26916059173948065</v>
      </c>
    </row>
    <row r="11" spans="1:11" x14ac:dyDescent="0.2">
      <c r="A11" s="39" t="str">
        <f>Base!A11</f>
        <v>On-Water</v>
      </c>
      <c r="B11" s="40">
        <f>Base!B11</f>
        <v>0</v>
      </c>
      <c r="C11" s="38">
        <f>Base!E11</f>
        <v>0.66999517391026209</v>
      </c>
      <c r="D11" s="38">
        <f>Sales!H11</f>
        <v>0.69168984592305527</v>
      </c>
      <c r="E11" s="38">
        <f>IF(+Instr!$B$23=0,0,(IF(NoSales!D11=1,+Instr!$B$22/+Instr!$B$23*(1-NoSales!E11),0)))</f>
        <v>0</v>
      </c>
      <c r="F11" s="48">
        <f t="shared" ref="F11:F25" si="0">C11*(IF(D11=0,E11,D11))</f>
        <v>0.46342885861117983</v>
      </c>
    </row>
    <row r="12" spans="1:11" x14ac:dyDescent="0.2">
      <c r="A12" s="39">
        <f>Base!A12</f>
        <v>0</v>
      </c>
      <c r="B12" s="40">
        <f>Base!B12</f>
        <v>0</v>
      </c>
      <c r="C12" s="38">
        <f>Base!E12</f>
        <v>0</v>
      </c>
      <c r="D12" s="38">
        <f>Sales!H12</f>
        <v>0</v>
      </c>
      <c r="E12" s="38">
        <f>IF(+Instr!$B$23=0,0,(IF(NoSales!D12=1,+Instr!$B$22/+Instr!$B$23*(1-NoSales!E12),0)))</f>
        <v>0</v>
      </c>
      <c r="F12" s="48">
        <f t="shared" si="0"/>
        <v>0</v>
      </c>
    </row>
    <row r="13" spans="1:11" x14ac:dyDescent="0.2">
      <c r="A13" s="39">
        <f>Base!A13</f>
        <v>0</v>
      </c>
      <c r="B13" s="40">
        <f>Base!B13</f>
        <v>0</v>
      </c>
      <c r="C13" s="38">
        <f>Base!E13</f>
        <v>0</v>
      </c>
      <c r="D13" s="38">
        <f>Sales!H13</f>
        <v>0</v>
      </c>
      <c r="E13" s="38">
        <f>IF(+Instr!$B$23=0,0,(IF(NoSales!D13=1,+Instr!$B$22/+Instr!$B$23*(1-NoSales!E13),0)))</f>
        <v>0</v>
      </c>
      <c r="F13" s="48">
        <f t="shared" si="0"/>
        <v>0</v>
      </c>
    </row>
    <row r="14" spans="1:11" x14ac:dyDescent="0.2">
      <c r="A14" s="39">
        <f>Base!A14</f>
        <v>0</v>
      </c>
      <c r="B14" s="40">
        <f>Base!B14</f>
        <v>0</v>
      </c>
      <c r="C14" s="38">
        <f>Base!E14</f>
        <v>0</v>
      </c>
      <c r="D14" s="38">
        <f>Sales!H14</f>
        <v>0</v>
      </c>
      <c r="E14" s="38">
        <f>IF(+Instr!$B$23=0,0,(IF(NoSales!D14=1,+Instr!$B$22/+Instr!$B$23*(1-NoSales!E14),0)))</f>
        <v>0</v>
      </c>
      <c r="F14" s="48">
        <f t="shared" si="0"/>
        <v>0</v>
      </c>
    </row>
    <row r="15" spans="1:11" x14ac:dyDescent="0.2">
      <c r="A15" s="39">
        <f>Base!A15</f>
        <v>0</v>
      </c>
      <c r="B15" s="40">
        <f>Base!B15</f>
        <v>0</v>
      </c>
      <c r="C15" s="38">
        <f>Base!E15</f>
        <v>0</v>
      </c>
      <c r="D15" s="38">
        <f>Sales!H15</f>
        <v>0</v>
      </c>
      <c r="E15" s="38">
        <f>IF(+Instr!$B$23=0,0,(IF(NoSales!D15=1,+Instr!$B$22/+Instr!$B$23*(1-NoSales!E15),0)))</f>
        <v>0</v>
      </c>
      <c r="F15" s="48">
        <f t="shared" si="0"/>
        <v>0</v>
      </c>
    </row>
    <row r="16" spans="1:11" x14ac:dyDescent="0.2">
      <c r="A16" s="39">
        <f>Base!A16</f>
        <v>0</v>
      </c>
      <c r="B16" s="40">
        <f>Base!B16</f>
        <v>0</v>
      </c>
      <c r="C16" s="38">
        <f>Base!E16</f>
        <v>0</v>
      </c>
      <c r="D16" s="38">
        <f>Sales!H16</f>
        <v>0</v>
      </c>
      <c r="E16" s="38">
        <f>IF(+Instr!$B$23=0,0,(IF(NoSales!D16=1,+Instr!$B$22/+Instr!$B$23*(1-NoSales!E16),0)))</f>
        <v>0</v>
      </c>
      <c r="F16" s="48">
        <f t="shared" si="0"/>
        <v>0</v>
      </c>
    </row>
    <row r="17" spans="1:6" x14ac:dyDescent="0.2">
      <c r="A17" s="39">
        <f>Base!A17</f>
        <v>0</v>
      </c>
      <c r="B17" s="40">
        <f>Base!B17</f>
        <v>0</v>
      </c>
      <c r="C17" s="38">
        <f>Base!E17</f>
        <v>0</v>
      </c>
      <c r="D17" s="38">
        <f>Sales!H17</f>
        <v>0</v>
      </c>
      <c r="E17" s="38">
        <f>IF(+Instr!$B$23=0,0,(IF(NoSales!D17=1,+Instr!$B$22/+Instr!$B$23*(1-NoSales!E17),0)))</f>
        <v>0</v>
      </c>
      <c r="F17" s="48">
        <f t="shared" si="0"/>
        <v>0</v>
      </c>
    </row>
    <row r="18" spans="1:6" x14ac:dyDescent="0.2">
      <c r="A18" s="39">
        <f>Base!A18</f>
        <v>0</v>
      </c>
      <c r="B18" s="40">
        <f>Base!B18</f>
        <v>0</v>
      </c>
      <c r="C18" s="38">
        <f>Base!E18</f>
        <v>0</v>
      </c>
      <c r="D18" s="38">
        <f>Sales!H18</f>
        <v>0</v>
      </c>
      <c r="E18" s="38">
        <f>IF(+Instr!$B$23=0,0,(IF(NoSales!D18=1,+Instr!$B$22/+Instr!$B$23*(1-NoSales!E18),0)))</f>
        <v>0</v>
      </c>
      <c r="F18" s="48">
        <f t="shared" si="0"/>
        <v>0</v>
      </c>
    </row>
    <row r="19" spans="1:6" x14ac:dyDescent="0.2">
      <c r="A19" s="39">
        <f>Base!A19</f>
        <v>0</v>
      </c>
      <c r="B19" s="40">
        <f>Base!B19</f>
        <v>0</v>
      </c>
      <c r="C19" s="38">
        <f>Base!E19</f>
        <v>0</v>
      </c>
      <c r="D19" s="38">
        <f>Sales!H19</f>
        <v>0</v>
      </c>
      <c r="E19" s="38">
        <f>IF(+Instr!$B$23=0,0,(IF(NoSales!D19=1,+Instr!$B$22/+Instr!$B$23*(1-NoSales!E19),0)))</f>
        <v>0</v>
      </c>
      <c r="F19" s="48">
        <f t="shared" si="0"/>
        <v>0</v>
      </c>
    </row>
    <row r="20" spans="1:6" x14ac:dyDescent="0.2">
      <c r="A20" s="39">
        <f>Base!A20</f>
        <v>0</v>
      </c>
      <c r="B20" s="40">
        <f>Base!B20</f>
        <v>0</v>
      </c>
      <c r="C20" s="38">
        <f>Base!E20</f>
        <v>0</v>
      </c>
      <c r="D20" s="38">
        <f>Sales!H20</f>
        <v>0</v>
      </c>
      <c r="E20" s="38">
        <f>IF(+Instr!$B$23=0,0,(IF(NoSales!D20=1,+Instr!$B$22/+Instr!$B$23*(1-NoSales!E20),0)))</f>
        <v>0</v>
      </c>
      <c r="F20" s="48">
        <f t="shared" si="0"/>
        <v>0</v>
      </c>
    </row>
    <row r="21" spans="1:6" x14ac:dyDescent="0.2">
      <c r="A21" s="39">
        <f>Base!A21</f>
        <v>0</v>
      </c>
      <c r="B21" s="40">
        <f>Base!B21</f>
        <v>0</v>
      </c>
      <c r="C21" s="38">
        <f>Base!E21</f>
        <v>0</v>
      </c>
      <c r="D21" s="38">
        <f>Sales!H21</f>
        <v>0</v>
      </c>
      <c r="E21" s="38">
        <f>IF(+Instr!$B$23=0,0,(IF(NoSales!D21=1,+Instr!$B$22/+Instr!$B$23*(1-NoSales!E21),0)))</f>
        <v>0</v>
      </c>
      <c r="F21" s="48">
        <f t="shared" si="0"/>
        <v>0</v>
      </c>
    </row>
    <row r="22" spans="1:6" x14ac:dyDescent="0.2">
      <c r="A22" s="39">
        <f>Base!A22</f>
        <v>0</v>
      </c>
      <c r="B22" s="40">
        <f>Base!B22</f>
        <v>0</v>
      </c>
      <c r="C22" s="38">
        <f>Base!E22</f>
        <v>0</v>
      </c>
      <c r="D22" s="38">
        <f>Sales!H22</f>
        <v>0</v>
      </c>
      <c r="E22" s="38">
        <f>IF(+Instr!$B$23=0,0,(IF(NoSales!D22=1,+Instr!$B$22/+Instr!$B$23*(1-NoSales!E22),0)))</f>
        <v>0</v>
      </c>
      <c r="F22" s="48">
        <f t="shared" si="0"/>
        <v>0</v>
      </c>
    </row>
    <row r="23" spans="1:6" x14ac:dyDescent="0.2">
      <c r="A23" s="39">
        <f>Base!A23</f>
        <v>0</v>
      </c>
      <c r="B23" s="40">
        <f>Base!B23</f>
        <v>0</v>
      </c>
      <c r="C23" s="38">
        <f>Base!E23</f>
        <v>0</v>
      </c>
      <c r="D23" s="38">
        <f>Sales!H23</f>
        <v>0</v>
      </c>
      <c r="E23" s="38">
        <f>IF(+Instr!$B$23=0,0,(IF(NoSales!D23=1,+Instr!$B$22/+Instr!$B$23*(1-NoSales!E23),0)))</f>
        <v>0</v>
      </c>
      <c r="F23" s="48">
        <f t="shared" si="0"/>
        <v>0</v>
      </c>
    </row>
    <row r="24" spans="1:6" x14ac:dyDescent="0.2">
      <c r="A24" s="39">
        <f>Base!A24</f>
        <v>0</v>
      </c>
      <c r="B24" s="40">
        <f>Base!B24</f>
        <v>0</v>
      </c>
      <c r="C24" s="38">
        <f>Base!E24</f>
        <v>0</v>
      </c>
      <c r="D24" s="38">
        <f>Sales!H24</f>
        <v>0</v>
      </c>
      <c r="E24" s="38">
        <f>IF(+Instr!$B$23=0,0,(IF(NoSales!D24=1,+Instr!$B$22/+Instr!$B$23*(1-NoSales!E24),0)))</f>
        <v>0</v>
      </c>
      <c r="F24" s="48">
        <f t="shared" si="0"/>
        <v>0</v>
      </c>
    </row>
    <row r="25" spans="1:6" x14ac:dyDescent="0.2">
      <c r="A25" s="39">
        <f>Base!A25</f>
        <v>0</v>
      </c>
      <c r="B25" s="40">
        <f>Base!B25</f>
        <v>0</v>
      </c>
      <c r="C25" s="38">
        <f>Base!E25</f>
        <v>0</v>
      </c>
      <c r="D25" s="38">
        <f>Sales!H25</f>
        <v>0</v>
      </c>
      <c r="E25" s="38">
        <f>IF(+Instr!$B$23=0,0,(IF(NoSales!D25=1,+Instr!$B$22/+Instr!$B$23*(1-NoSales!E25),0)))</f>
        <v>0</v>
      </c>
      <c r="F25" s="48">
        <f t="shared" si="0"/>
        <v>0</v>
      </c>
    </row>
    <row r="27" spans="1:6" x14ac:dyDescent="0.2">
      <c r="A27" s="23" t="s">
        <v>109</v>
      </c>
    </row>
    <row r="28" spans="1:6" x14ac:dyDescent="0.2">
      <c r="A28" s="23" t="s">
        <v>82</v>
      </c>
    </row>
    <row r="30" spans="1:6" x14ac:dyDescent="0.2">
      <c r="A30" s="23" t="s">
        <v>83</v>
      </c>
    </row>
    <row r="31" spans="1:6" x14ac:dyDescent="0.2">
      <c r="A31" s="23" t="s">
        <v>84</v>
      </c>
    </row>
    <row r="32" spans="1:6" x14ac:dyDescent="0.2">
      <c r="A32" s="23" t="s">
        <v>85</v>
      </c>
    </row>
  </sheetData>
  <sheetProtection sheet="1" formatCells="0" formatColumns="0" formatRows="0" insertColumns="0" insertRows="0" insertHyperlinks="0" deleteColumns="0" deleteRows="0" sort="0" autoFilter="0" pivotTables="0"/>
  <phoneticPr fontId="1" type="noConversion"/>
  <pageMargins left="0.75" right="0.75" top="1" bottom="1" header="0.5" footer="0.5"/>
  <pageSetup scale="93" orientation="landscape" horizontalDpi="429496729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6"/>
  <sheetViews>
    <sheetView workbookViewId="0">
      <selection sqref="A1:IV65536"/>
    </sheetView>
  </sheetViews>
  <sheetFormatPr defaultRowHeight="12.75" x14ac:dyDescent="0.2"/>
  <cols>
    <col min="1" max="1" width="10.7109375" customWidth="1"/>
    <col min="2" max="2" width="30.7109375" customWidth="1"/>
    <col min="3" max="3" width="22.5703125" customWidth="1"/>
    <col min="4" max="4" width="2.5703125" customWidth="1"/>
    <col min="5" max="5" width="33.28515625" customWidth="1"/>
  </cols>
  <sheetData>
    <row r="2" spans="1:3" x14ac:dyDescent="0.2">
      <c r="C2" t="s">
        <v>91</v>
      </c>
    </row>
    <row r="4" spans="1:3" x14ac:dyDescent="0.2">
      <c r="A4" s="1" t="s">
        <v>19</v>
      </c>
      <c r="B4" s="9">
        <f>Instr!B17</f>
        <v>38142</v>
      </c>
    </row>
    <row r="5" spans="1:3" x14ac:dyDescent="0.2">
      <c r="A5" s="1" t="s">
        <v>7</v>
      </c>
      <c r="B5" s="4" t="str">
        <f>Instr!B18</f>
        <v>T Waterford</v>
      </c>
    </row>
    <row r="6" spans="1:3" x14ac:dyDescent="0.2">
      <c r="A6" s="1" t="s">
        <v>6</v>
      </c>
      <c r="B6" s="4">
        <f>Instr!B19</f>
        <v>2004</v>
      </c>
    </row>
    <row r="7" spans="1:3" x14ac:dyDescent="0.2">
      <c r="A7" s="1" t="s">
        <v>29</v>
      </c>
      <c r="B7" s="4" t="str">
        <f>Instr!B21</f>
        <v>Residential</v>
      </c>
    </row>
    <row r="9" spans="1:3" x14ac:dyDescent="0.2">
      <c r="A9" s="1"/>
      <c r="B9" s="1" t="s">
        <v>28</v>
      </c>
      <c r="C9" s="7">
        <f>Instr!B23</f>
        <v>491068300</v>
      </c>
    </row>
    <row r="10" spans="1:3" x14ac:dyDescent="0.2">
      <c r="B10" s="1"/>
      <c r="C10" s="8"/>
    </row>
    <row r="11" spans="1:3" x14ac:dyDescent="0.2">
      <c r="B11" s="1" t="s">
        <v>27</v>
      </c>
      <c r="C11" s="7">
        <f>Instr!B22</f>
        <v>416586850</v>
      </c>
    </row>
    <row r="12" spans="1:3" x14ac:dyDescent="0.2">
      <c r="B12" s="1"/>
      <c r="C12" s="5"/>
    </row>
    <row r="13" spans="1:3" x14ac:dyDescent="0.2">
      <c r="B13" s="1" t="s">
        <v>97</v>
      </c>
      <c r="C13" s="2">
        <f>C11/C9</f>
        <v>0.84832771734603929</v>
      </c>
    </row>
    <row r="14" spans="1:3" x14ac:dyDescent="0.2">
      <c r="B14" s="1"/>
      <c r="C14" s="5"/>
    </row>
    <row r="15" spans="1:3" x14ac:dyDescent="0.2">
      <c r="B15" s="1" t="s">
        <v>98</v>
      </c>
      <c r="C15" s="2">
        <f>Sales!G7</f>
        <v>0.77001083563197503</v>
      </c>
    </row>
    <row r="16" spans="1:3" x14ac:dyDescent="0.2">
      <c r="B16" s="1"/>
    </row>
    <row r="17" spans="2:6" x14ac:dyDescent="0.2">
      <c r="B17" s="1" t="s">
        <v>99</v>
      </c>
      <c r="C17" s="2">
        <f>WtdRatio!F6</f>
        <v>0.73258945035066048</v>
      </c>
    </row>
    <row r="21" spans="2:6" x14ac:dyDescent="0.2">
      <c r="B21" s="1" t="s">
        <v>31</v>
      </c>
      <c r="C21" s="7">
        <f>IF(C15=0,0,C11/C15)</f>
        <v>541014269.82919335</v>
      </c>
      <c r="E21" s="1" t="s">
        <v>34</v>
      </c>
      <c r="F21" s="2">
        <f>IF(C21=0,0,(C21/$C$9)-1)</f>
        <v>0.10170880472063337</v>
      </c>
    </row>
    <row r="22" spans="2:6" x14ac:dyDescent="0.2">
      <c r="B22" s="1" t="s">
        <v>44</v>
      </c>
      <c r="C22" s="8"/>
      <c r="E22" s="1" t="s">
        <v>87</v>
      </c>
      <c r="F22" s="3"/>
    </row>
    <row r="23" spans="2:6" x14ac:dyDescent="0.2">
      <c r="B23" s="1"/>
      <c r="C23" s="8"/>
      <c r="E23" s="1"/>
      <c r="F23" s="3"/>
    </row>
    <row r="24" spans="2:6" x14ac:dyDescent="0.2">
      <c r="B24" s="1"/>
      <c r="C24" s="8"/>
      <c r="E24" s="1"/>
      <c r="F24" s="3"/>
    </row>
    <row r="25" spans="2:6" x14ac:dyDescent="0.2">
      <c r="B25" s="1" t="s">
        <v>32</v>
      </c>
      <c r="C25" s="6">
        <f>IF(C17=0,0,C11/C17)</f>
        <v>568649807.61133945</v>
      </c>
      <c r="E25" s="1" t="s">
        <v>35</v>
      </c>
      <c r="F25" s="2">
        <f>IF(C25=0,0,(C25/$C$9)-1)</f>
        <v>0.15798516746314006</v>
      </c>
    </row>
    <row r="26" spans="2:6" x14ac:dyDescent="0.2">
      <c r="B26" s="1" t="s">
        <v>33</v>
      </c>
      <c r="E26" s="1" t="s">
        <v>86</v>
      </c>
    </row>
  </sheetData>
  <sheetProtection sheet="1" formatCells="0" formatColumns="0" formatRows="0" insertColumns="0" insertRows="0" insertHyperlinks="0" deleteColumns="0" deleteRows="0" sort="0" autoFilter="0" pivotTables="0"/>
  <phoneticPr fontId="1" type="noConversion"/>
  <pageMargins left="0.75" right="0.75" top="1" bottom="1" header="0.5" footer="0.5"/>
  <pageSetup scale="89" orientation="landscape" horizontalDpi="4294967294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Owner xmlns="9e30f06f-ad7a-453a-8e08-8a8878e30bd1">
      <Value>40</Value>
      <Value>41</Value>
    </_x002e_Owner>
    <_x002e_DocumentType xmlns="9e30f06f-ad7a-453a-8e08-8a8878e30bd1">
      <Value>77</Value>
    </_x002e_DocumentType>
    <_x002e_DocumentYear xmlns="9e30f06f-ad7a-453a-8e08-8a8878e30bd1">2004</_x002e_DocumentYear>
    <RoutingRuleDescription xmlns="http://schemas.microsoft.com/sharepoint/v3" xsi:nil="true"/>
    <Hidden xmlns="d10ce2d0-c0fa-4d74-8fb3-46104ea3aea1">false</Hidden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8F8BEEF9F5A943984314B33BAED9E2" ma:contentTypeVersion="11" ma:contentTypeDescription="Create a new document." ma:contentTypeScope="" ma:versionID="33770b4502296ef734b77905bf9343ff">
  <xsd:schema xmlns:xsd="http://www.w3.org/2001/XMLSchema" xmlns:xs="http://www.w3.org/2001/XMLSchema" xmlns:p="http://schemas.microsoft.com/office/2006/metadata/properties" xmlns:ns1="http://schemas.microsoft.com/sharepoint/v3" xmlns:ns2="9e30f06f-ad7a-453a-8e08-8a8878e30bd1" xmlns:ns3="bb65cc95-6d4e-4879-a879-9838761499af" xmlns:ns4="d10ce2d0-c0fa-4d74-8fb3-46104ea3aea1" targetNamespace="http://schemas.microsoft.com/office/2006/metadata/properties" ma:root="true" ma:fieldsID="b3a71d93ba357086f4825b5baec0aa4a" ns1:_="" ns2:_="" ns3:_="" ns4:_="">
    <xsd:import namespace="http://schemas.microsoft.com/sharepoint/v3"/>
    <xsd:import namespace="9e30f06f-ad7a-453a-8e08-8a8878e30bd1"/>
    <xsd:import namespace="bb65cc95-6d4e-4879-a879-9838761499af"/>
    <xsd:import namespace="d10ce2d0-c0fa-4d74-8fb3-46104ea3aea1"/>
    <xsd:element name="properties">
      <xsd:complexType>
        <xsd:sequence>
          <xsd:element name="documentManagement">
            <xsd:complexType>
              <xsd:all>
                <xsd:element ref="ns1:RoutingRuleDescription" minOccurs="0"/>
                <xsd:element ref="ns2:_x002e_DocumentType" minOccurs="0"/>
                <xsd:element ref="ns2:_x002e_Owner" minOccurs="0"/>
                <xsd:element ref="ns3:_dlc_DocId" minOccurs="0"/>
                <xsd:element ref="ns3:_dlc_DocIdUrl" minOccurs="0"/>
                <xsd:element ref="ns3:_dlc_DocIdPersistId" minOccurs="0"/>
                <xsd:element ref="ns2:_x002e_Owner_x003a_Title" minOccurs="0"/>
                <xsd:element ref="ns2:_x002e_DocumentYear" minOccurs="0"/>
                <xsd:element ref="ns4:Hidden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2" nillable="true" ma:displayName="Description" ma:description="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3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4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5" nillable="true" ma:displayName=".DocumentYear" ma:description="Year(s) the document applies to." ma:format="Dropdown" ma:indexed="true" ma:internalName="_x002E_DocumentYear">
      <xsd:simpleType>
        <xsd:restriction base="dms:Choice">
          <xsd:enumeration value="multi-year"/>
          <xsd:enumeration value="2026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0ce2d0-c0fa-4d74-8fb3-46104ea3aea1" elementFormDefault="qualified">
    <xsd:import namespace="http://schemas.microsoft.com/office/2006/documentManagement/types"/>
    <xsd:import namespace="http://schemas.microsoft.com/office/infopath/2007/PartnerControls"/>
    <xsd:element name="Hidden" ma:index="16" nillable="true" ma:displayName="Hidden" ma:default="0" ma:description="Hide item from dynamic list views" ma:internalName="Hidden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16F4E7-BE7F-4BEE-8438-3ADD938C18B7}"/>
</file>

<file path=customXml/itemProps2.xml><?xml version="1.0" encoding="utf-8"?>
<ds:datastoreItem xmlns:ds="http://schemas.openxmlformats.org/officeDocument/2006/customXml" ds:itemID="{ADFCF42A-E476-4E71-B9EC-7035B40713BA}"/>
</file>

<file path=customXml/itemProps3.xml><?xml version="1.0" encoding="utf-8"?>
<ds:datastoreItem xmlns:ds="http://schemas.openxmlformats.org/officeDocument/2006/customXml" ds:itemID="{28097D6A-16BB-4FC5-A28A-4B610156627D}"/>
</file>

<file path=customXml/itemProps4.xml><?xml version="1.0" encoding="utf-8"?>
<ds:datastoreItem xmlns:ds="http://schemas.openxmlformats.org/officeDocument/2006/customXml" ds:itemID="{691BA053-FBA9-4160-B1C9-945BBA909F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Instr</vt:lpstr>
      <vt:lpstr>Base</vt:lpstr>
      <vt:lpstr>Sales</vt:lpstr>
      <vt:lpstr>NoSales</vt:lpstr>
      <vt:lpstr>WtdRatio</vt:lpstr>
      <vt:lpstr>Econ</vt:lpstr>
      <vt:lpstr>Base!Print_Area</vt:lpstr>
      <vt:lpstr>Econ!Print_Area</vt:lpstr>
      <vt:lpstr>Instr!Print_Area</vt:lpstr>
      <vt:lpstr>NoSales!Print_Area</vt:lpstr>
      <vt:lpstr>Sales!Print_Area</vt:lpstr>
      <vt:lpstr>WtdRatio!Print_Area</vt:lpstr>
    </vt:vector>
  </TitlesOfParts>
  <Company>Department of Revenue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Example, City of Waterford</dc:title>
  <dc:creator>Jim Murphy</dc:creator>
  <cp:lastModifiedBy>Lentz, Matthew C; FTE; 01/03/2017</cp:lastModifiedBy>
  <cp:lastPrinted>2004-06-04T18:51:59Z</cp:lastPrinted>
  <dcterms:created xsi:type="dcterms:W3CDTF">2004-06-03T13:23:36Z</dcterms:created>
  <dcterms:modified xsi:type="dcterms:W3CDTF">2017-05-31T14:40:28Z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0x0101004A8F8BEEF9F5A943984314B33BAED9E2</vt:lpwstr>
  </property>
  <property fmtid="{D5CDD505-2E9C-101B-9397-08002B2CF9AE}" pid="5" name="Archivable">
    <vt:bool>false</vt:bool>
  </property>
</Properties>
</file>