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0 TIF\Cert Reports\"/>
    </mc:Choice>
  </mc:AlternateContent>
  <xr:revisionPtr revIDLastSave="0" documentId="13_ncr:1_{AFC4530B-6D88-4580-B606-C9D7EF07F6AB}" xr6:coauthVersionLast="45" xr6:coauthVersionMax="45" xr10:uidLastSave="{00000000-0000-0000-0000-000000000000}"/>
  <bookViews>
    <workbookView xWindow="20052" yWindow="-108" windowWidth="23256" windowHeight="12720" xr2:uid="{00000000-000D-0000-FFFF-FFFF00000000}"/>
  </bookViews>
  <sheets>
    <sheet name="TID361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</calcChain>
</file>

<file path=xl/sharedStrings.xml><?xml version="1.0" encoding="utf-8"?>
<sst xmlns="http://schemas.openxmlformats.org/spreadsheetml/2006/main" count="1538" uniqueCount="190">
  <si>
    <t>Wisconsin Department of Revenue</t>
  </si>
  <si>
    <t>2020 Tax Incremental District (TID) Certification - Special Districts</t>
  </si>
  <si>
    <t>Special District</t>
  </si>
  <si>
    <t xml:space="preserve"> Special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</si>
  <si>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</si>
  <si>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</si>
  <si>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</si>
  <si>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</si>
  <si>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</si>
  <si>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Base Yr.</t>
  </si>
  <si>
    <t xml:space="preserve"> Current Value</t>
  </si>
  <si>
    <t xml:space="preserve"> Base Value</t>
  </si>
  <si>
    <t xml:space="preserve"> Increment</t>
  </si>
  <si>
    <t xml:space="preserve"> Net Adjustment</t>
  </si>
  <si>
    <t xml:space="preserve">AMERY LAKES PRO &amp; REHAB DISTRICT        </t>
  </si>
  <si>
    <t xml:space="preserve">POLK                     </t>
  </si>
  <si>
    <t xml:space="preserve">CITY OF        </t>
  </si>
  <si>
    <t xml:space="preserve">AMERY                    </t>
  </si>
  <si>
    <t xml:space="preserve">ANTIGO LAKE PRO &amp; REHAB DISTRICT        </t>
  </si>
  <si>
    <t xml:space="preserve">LANGLADE                 </t>
  </si>
  <si>
    <t xml:space="preserve">ANTIGO                   </t>
  </si>
  <si>
    <t xml:space="preserve">APPLE RIVER PRO &amp; REHAB DISTRICT        </t>
  </si>
  <si>
    <t xml:space="preserve">AUGUSTA MILL POND PRO &amp; REHAB DISTRICT  </t>
  </si>
  <si>
    <t xml:space="preserve">EAU CLAIRE               </t>
  </si>
  <si>
    <t xml:space="preserve">AUGUSTA                  </t>
  </si>
  <si>
    <t xml:space="preserve">BALSAM LAKE PRO &amp; REHAB DISTRICT        </t>
  </si>
  <si>
    <t xml:space="preserve">VILLAGE OF     </t>
  </si>
  <si>
    <t xml:space="preserve">BALSAM LAKE              </t>
  </si>
  <si>
    <t xml:space="preserve">BEAVER DAM LAKE MANAGEMENT DISTRICT     </t>
  </si>
  <si>
    <t xml:space="preserve">BARRON                   </t>
  </si>
  <si>
    <t xml:space="preserve">CUMBERLAND               </t>
  </si>
  <si>
    <t xml:space="preserve">BIG BUTTERNUT LAKE MGT. DISTRICT        </t>
  </si>
  <si>
    <t xml:space="preserve">LUCK                     </t>
  </si>
  <si>
    <t xml:space="preserve">BLACK OTTER LAKE DISTRICT               </t>
  </si>
  <si>
    <t xml:space="preserve">OUTAGAMIE                </t>
  </si>
  <si>
    <t xml:space="preserve">HORTONVILLE              </t>
  </si>
  <si>
    <t xml:space="preserve">BROOKFIELD SANITARY DISTRICT #4         </t>
  </si>
  <si>
    <t xml:space="preserve">WAUKESHA                 </t>
  </si>
  <si>
    <t xml:space="preserve">TOWN OF        </t>
  </si>
  <si>
    <t xml:space="preserve">BROOKFIELD               </t>
  </si>
  <si>
    <t xml:space="preserve">C OSSEO PUBLIC INLAND &amp; REHAB DISTRICT  </t>
  </si>
  <si>
    <t xml:space="preserve">TREMPEALEAU              </t>
  </si>
  <si>
    <t xml:space="preserve">OSSEO                    </t>
  </si>
  <si>
    <t>C WAUPACA PUBLIC INLAND LAKES PRO &amp; REHA</t>
  </si>
  <si>
    <t xml:space="preserve">WAUPACA                  </t>
  </si>
  <si>
    <t xml:space="preserve">CHILTON LAKE DISTRICT                   </t>
  </si>
  <si>
    <t xml:space="preserve">CALUMET                  </t>
  </si>
  <si>
    <t xml:space="preserve">CHILTON                  </t>
  </si>
  <si>
    <t xml:space="preserve">CITY OF OWEN LAKE DISTRICT              </t>
  </si>
  <si>
    <t xml:space="preserve">CLARK                    </t>
  </si>
  <si>
    <t xml:space="preserve">OWEN                     </t>
  </si>
  <si>
    <t>CLAYTON SANITARY DISTRICT #1 (WINNEBAGO)</t>
  </si>
  <si>
    <t xml:space="preserve">WINNEBAGO                </t>
  </si>
  <si>
    <t xml:space="preserve">CLAYTON                  </t>
  </si>
  <si>
    <t xml:space="preserve">CRYSTAL LAKE DISTRICT                   </t>
  </si>
  <si>
    <t xml:space="preserve">STRUM                    </t>
  </si>
  <si>
    <t>FALL CREEK PUBLIC INLAND LAKE PRO &amp; REHA</t>
  </si>
  <si>
    <t xml:space="preserve">FALL CREEK               </t>
  </si>
  <si>
    <t xml:space="preserve">FOWLER LAKE PROT &amp; REHAB DISTRICT       </t>
  </si>
  <si>
    <t xml:space="preserve">OCONOMOWOC               </t>
  </si>
  <si>
    <t xml:space="preserve">FOX LAKE PROT &amp; REHAB DISTRICT          </t>
  </si>
  <si>
    <t xml:space="preserve">DODGE                    </t>
  </si>
  <si>
    <t xml:space="preserve">FOX LAKE                 </t>
  </si>
  <si>
    <t xml:space="preserve">FREEDOM SANITARY DISTRICT #1            </t>
  </si>
  <si>
    <t xml:space="preserve">FREEDOM                  </t>
  </si>
  <si>
    <t xml:space="preserve">FRIENDSHIP LAKE DISTRICT                </t>
  </si>
  <si>
    <t xml:space="preserve">ADAMS                    </t>
  </si>
  <si>
    <t xml:space="preserve">FRIENDSHIP               </t>
  </si>
  <si>
    <t xml:space="preserve">GRAND CHUTE SANITARY DISTRICT #1        </t>
  </si>
  <si>
    <t xml:space="preserve">GRAND CHUTE              </t>
  </si>
  <si>
    <t xml:space="preserve">GRAND CHUTE SANITARY DISTRICT #2        </t>
  </si>
  <si>
    <t xml:space="preserve">GRAND CHUTE SANITARY DISTRICT #3        </t>
  </si>
  <si>
    <t xml:space="preserve">GREEN BAY METRO SEWER DISTRICT          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</si>
  <si>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</si>
  <si>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</si>
  <si>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</si>
  <si>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</si>
  <si>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</si>
  <si>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</si>
  <si>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</si>
  <si>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</si>
  <si>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LAWRENCE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</si>
  <si>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</si>
  <si>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</si>
  <si>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</si>
  <si>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KEWAUNEE                 </t>
  </si>
  <si>
    <t xml:space="preserve">LUXEMBURG                </t>
  </si>
  <si>
    <t xml:space="preserve">GREENVILLE SANITARY DISTRICT #1         </t>
  </si>
  <si>
    <t xml:space="preserve">GREENVILLE               </t>
  </si>
  <si>
    <t>HEART OF THE VALLEY METRO SEWER DISTRICT</t>
  </si>
  <si>
    <t xml:space="preserve">APPLETON                 </t>
  </si>
  <si>
    <t xml:space="preserve">HARRISON                 </t>
  </si>
  <si>
    <t xml:space="preserve">COMBINED LOCKS           </t>
  </si>
  <si>
    <t xml:space="preserve">KAUKAUNA                 </t>
  </si>
  <si>
    <t xml:space="preserve">KIMBERLY                 </t>
  </si>
  <si>
    <t xml:space="preserve">LITTLE CHUTE             </t>
  </si>
  <si>
    <t xml:space="preserve">HOOKER LAKE MANAGEMENT DISTRICT         </t>
  </si>
  <si>
    <t xml:space="preserve">KENOSHA                  </t>
  </si>
  <si>
    <t xml:space="preserve">PADDOCK LAKE             </t>
  </si>
  <si>
    <t>INDEPENDENCE PUB INLAND LAKE PRO &amp; REHAB</t>
  </si>
  <si>
    <t xml:space="preserve">INDEPENDENCE             </t>
  </si>
  <si>
    <t xml:space="preserve">LAC LA BELLE LAKE MGT. DISTRICT         </t>
  </si>
  <si>
    <t xml:space="preserve">LAKE COMUS PRO &amp; REHAB DISTRICT         </t>
  </si>
  <si>
    <t xml:space="preserve">WALWORTH                 </t>
  </si>
  <si>
    <t xml:space="preserve">DELAVAN                  </t>
  </si>
  <si>
    <t>LAKE GEORGE INLAND LAKE PRO &amp; REHAB DIST</t>
  </si>
  <si>
    <t xml:space="preserve">PIERCE                   </t>
  </si>
  <si>
    <t xml:space="preserve">RIVER FALLS              </t>
  </si>
  <si>
    <t xml:space="preserve">ST CROIX                 </t>
  </si>
  <si>
    <t xml:space="preserve">LAKE HENRY PRO &amp; REHAB DISTRICT         </t>
  </si>
  <si>
    <t xml:space="preserve">BLAIR                    </t>
  </si>
  <si>
    <t>LAKE MARINUKA PUBLIC PRO &amp; REHAB DISTRIC</t>
  </si>
  <si>
    <t xml:space="preserve">GALESVILLE               </t>
  </si>
  <si>
    <t xml:space="preserve">LAKE NESHONOC PROT &amp; REHAB DISTRICT     </t>
  </si>
  <si>
    <t xml:space="preserve">LA CROSSE                </t>
  </si>
  <si>
    <t xml:space="preserve">WEST SALEM               </t>
  </si>
  <si>
    <t xml:space="preserve">LAKE TOMAH REHABILITATION DISTRICT      </t>
  </si>
  <si>
    <t xml:space="preserve">MONROE                   </t>
  </si>
  <si>
    <t xml:space="preserve">TOMAH                    </t>
  </si>
  <si>
    <t xml:space="preserve">LEDGEVIEW SANITARY DISTRICT #2          </t>
  </si>
  <si>
    <t xml:space="preserve">MADISON METRO SEWER DISTRICT            </t>
  </si>
  <si>
    <t xml:space="preserve">DANE                     </t>
  </si>
  <si>
    <t xml:space="preserve">COTTAGE GROVE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</si>
  <si>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</si>
  <si>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</si>
  <si>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</si>
  <si>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</si>
  <si>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</si>
  <si>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</si>
  <si>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</si>
  <si>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SHOREWOOD HILLS          </t>
  </si>
  <si>
    <t xml:space="preserve">VERONA                   </t>
  </si>
  <si>
    <t xml:space="preserve">WAUNAKEE                 </t>
  </si>
  <si>
    <t xml:space="preserve">WINDSOR                  </t>
  </si>
  <si>
    <t xml:space="preserve">MILWAUKEE COUNTY METRO SEWER DISTRICT   </t>
  </si>
  <si>
    <t xml:space="preserve">MILWAUKEE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</si>
  <si>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</si>
  <si>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</si>
  <si>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</si>
  <si>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</si>
  <si>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</si>
  <si>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</si>
  <si>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</si>
  <si>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</si>
  <si>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SAINT FRANCIS            </t>
  </si>
  <si>
    <t xml:space="preserve">SHOREWOOD      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</si>
  <si>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</si>
  <si>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</si>
  <si>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</si>
  <si>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</si>
  <si>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OAKRIDGE SANITARY DISTRICT              </t>
  </si>
  <si>
    <t>PADDOCK LAKE PUB INLAND LAKE PRO &amp; REHAB</t>
  </si>
  <si>
    <t xml:space="preserve">PARFREY MILL POND DISTRICT              </t>
  </si>
  <si>
    <t xml:space="preserve">RICHLAND                 </t>
  </si>
  <si>
    <t xml:space="preserve">RICHLAND CENTER          </t>
  </si>
  <si>
    <t xml:space="preserve">PIGEON LAKE PRO &amp; REHAB DISTRICT        </t>
  </si>
  <si>
    <t xml:space="preserve">CLINTONVILLE             </t>
  </si>
  <si>
    <t xml:space="preserve">RIB LAKE PUBLIC INLAND LAKE PRO &amp; REHAB </t>
  </si>
  <si>
    <t xml:space="preserve">TAYLOR                   </t>
  </si>
  <si>
    <t xml:space="preserve">RIB LAKE                 </t>
  </si>
  <si>
    <t xml:space="preserve">RIB MOUNTAIN METRO SEWERAGE DISTRICT    </t>
  </si>
  <si>
    <t xml:space="preserve">MARATHON                 </t>
  </si>
  <si>
    <t xml:space="preserve">KRONENWETTER             </t>
  </si>
  <si>
    <t xml:space="preserve">MOSINEE                  </t>
  </si>
  <si>
    <t xml:space="preserve">ROTHSCHILD               </t>
  </si>
  <si>
    <t xml:space="preserve">WESTON                   </t>
  </si>
  <si>
    <t xml:space="preserve">RICE LAKE IMPROVEMENT DISTRICT          </t>
  </si>
  <si>
    <t xml:space="preserve">RICE LAKE                </t>
  </si>
  <si>
    <t>SHELL LAKE PROTECTION &amp; REHABILITATION D</t>
  </si>
  <si>
    <t xml:space="preserve">WASHBURN                 </t>
  </si>
  <si>
    <t xml:space="preserve">SHELL LAKE               </t>
  </si>
  <si>
    <t xml:space="preserve">SPARTA-PERCH LAKE DISTRICT              </t>
  </si>
  <si>
    <t xml:space="preserve">SPARTA                   </t>
  </si>
  <si>
    <t xml:space="preserve">TWIN LAKES PRO &amp; REHAB DISTRICT         </t>
  </si>
  <si>
    <t xml:space="preserve">TWIN LAKES               </t>
  </si>
  <si>
    <t>UPPER &amp; LOWER RED LAKES MANAGEMENT DISTR</t>
  </si>
  <si>
    <t xml:space="preserve">SHAWANO                  </t>
  </si>
  <si>
    <t xml:space="preserve">GRESHAM                  </t>
  </si>
  <si>
    <t xml:space="preserve">UPPER WILLOW REHABILITATION DISTRICT    </t>
  </si>
  <si>
    <t xml:space="preserve">NEW RICHMOND             </t>
  </si>
  <si>
    <t>V TREMPEALEAU PUB INLAND LAKE &amp; REHAB DI</t>
  </si>
  <si>
    <t xml:space="preserve">WALWORTH COUNTY METRO SEWER DISTRICT    </t>
  </si>
  <si>
    <t xml:space="preserve">DARIEN                   </t>
  </si>
  <si>
    <t xml:space="preserve">ELKHORN                  </t>
  </si>
  <si>
    <t xml:space="preserve">WESTERN RACINE COUNTY SEWER DISTRICT    </t>
  </si>
  <si>
    <t xml:space="preserve">RACINE                   </t>
  </si>
  <si>
    <t xml:space="preserve">WATERFORD                </t>
  </si>
  <si>
    <t>WILD ROSE INLAND LAKE PRO &amp; REHAB DISTRI</t>
  </si>
  <si>
    <t xml:space="preserve">WAUSHARA                 </t>
  </si>
  <si>
    <t xml:space="preserve">WILD ROSE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</si>
</sst>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3" fontId="0" fillId="0" borderId="0" xfId="0" applyNumberFormat="1"/>
    <xf numFmtId="3" fontId="19" fillId="0" borderId="0" xfId="0" applyNumberFormat="1" applyFont="1"/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5"/>
  <sheetViews>
    <sheetView tabSelected="1" workbookViewId="0">
      <selection sqref="A1:L1"/>
    </sheetView>
  </sheetViews>
  <sheetFormatPr defaultRowHeight="14.4" x14ac:dyDescent="0.3"/>
  <cols>
    <col min="1" max="1" width="45.6640625" customWidth="1"/>
    <col min="2" max="2" width="7.6640625" customWidth="1"/>
    <col min="3" max="3" width="20.6640625" customWidth="1"/>
    <col min="4" max="4" width="8.33203125" style="1" customWidth="1"/>
    <col min="5" max="5" width="13.33203125" customWidth="1"/>
    <col min="6" max="6" width="22.6640625" customWidth="1"/>
    <col min="7" max="8" width="5.6640625" style="1" customWidth="1"/>
    <col min="9" max="9" width="16.6640625" customWidth="1"/>
    <col min="10" max="10" width="12.6640625" customWidth="1"/>
    <col min="11" max="11" width="13.6640625" customWidth="1"/>
    <col min="12" max="12" width="13.33203125" customWidth="1"/>
    <col min="13" max="13" width="9.88671875" bestFit="1" customWidth="1"/>
  </cols>
  <sheetData>
    <row r="1" spans="1:12" ht="18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" x14ac:dyDescent="0.3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28.8" x14ac:dyDescent="0.3">
      <c r="A3" s="2" t="s">
        <v>2</v>
      </c>
      <c r="B3" s="3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3" t="s">
        <v>8</v>
      </c>
      <c r="H3" s="3" t="s">
        <v>9</v>
      </c>
      <c r="I3" s="4" t="s">
        <v>10</v>
      </c>
      <c r="J3" s="4" t="s">
        <v>11</v>
      </c>
      <c r="K3" s="4" t="s">
        <v>12</v>
      </c>
      <c r="L3" s="3" t="s">
        <v>13</v>
      </c>
    </row>
    <row r="4" spans="1:12" x14ac:dyDescent="0.3">
      <c r="A4" t="s">
        <v>14</v>
      </c>
      <c r="B4" s="5">
        <v>488140</v>
      </c>
      <c r="C4" t="s">
        <v>15</v>
      </c>
      <c r="D4" s="1" t="str">
        <f>"48201"</f>
        <v>48201</v>
      </c>
      <c r="E4" t="s">
        <v>16</v>
      </c>
      <c r="F4" t="s">
        <v>17</v>
      </c>
      <c r="G4" s="1" t="str">
        <f>"006"</f>
        <v>006</v>
      </c>
      <c r="H4" s="1">
        <v>2004</v>
      </c>
      <c r="I4" s="6">
        <v>26279200</v>
      </c>
      <c r="J4" s="6">
        <v>14218400</v>
      </c>
      <c r="K4" s="6">
        <v>12060800</v>
      </c>
      <c r="L4" s="6"/>
    </row>
    <row r="5" spans="1:12" x14ac:dyDescent="0.3">
      <c r="A5" t="s">
        <v>14</v>
      </c>
      <c r="B5" s="5">
        <v>488140</v>
      </c>
      <c r="C5" t="s">
        <v>15</v>
      </c>
      <c r="D5" s="1" t="str">
        <f>"48201"</f>
        <v>48201</v>
      </c>
      <c r="E5" t="s">
        <v>16</v>
      </c>
      <c r="F5" t="s">
        <v>17</v>
      </c>
      <c r="G5" s="1" t="str">
        <f>"007"</f>
        <v>007</v>
      </c>
      <c r="H5" s="1">
        <v>2010</v>
      </c>
      <c r="I5" s="6">
        <v>5795500</v>
      </c>
      <c r="J5" s="6">
        <v>3318500</v>
      </c>
      <c r="K5" s="6">
        <v>2477000</v>
      </c>
      <c r="L5" s="6"/>
    </row>
    <row r="6" spans="1:12" x14ac:dyDescent="0.3">
      <c r="A6" t="s">
        <v>14</v>
      </c>
      <c r="B6" s="5">
        <v>488140</v>
      </c>
      <c r="C6" t="s">
        <v>15</v>
      </c>
      <c r="D6" s="1" t="str">
        <f>"48201"</f>
        <v>48201</v>
      </c>
      <c r="E6" t="s">
        <v>16</v>
      </c>
      <c r="F6" t="s">
        <v>17</v>
      </c>
      <c r="G6" s="1" t="str">
        <f>"008"</f>
        <v>008</v>
      </c>
      <c r="H6" s="1">
        <v>2016</v>
      </c>
      <c r="I6" s="6">
        <v>12721900</v>
      </c>
      <c r="J6" s="6">
        <v>11186200</v>
      </c>
      <c r="K6" s="6">
        <v>1535700</v>
      </c>
      <c r="L6" s="6"/>
    </row>
    <row r="7" spans="1:12" x14ac:dyDescent="0.3">
      <c r="A7" t="s">
        <v>14</v>
      </c>
      <c r="B7" s="5">
        <v>488140</v>
      </c>
      <c r="C7" t="s">
        <v>15</v>
      </c>
      <c r="D7" s="1" t="str">
        <f>"48201"</f>
        <v>48201</v>
      </c>
      <c r="E7" t="s">
        <v>16</v>
      </c>
      <c r="F7" t="s">
        <v>17</v>
      </c>
      <c r="G7" s="1" t="str">
        <f>"009"</f>
        <v>009</v>
      </c>
      <c r="H7" s="1">
        <v>2019</v>
      </c>
      <c r="I7" s="6">
        <v>29100900</v>
      </c>
      <c r="J7" s="6">
        <v>27632100</v>
      </c>
      <c r="K7" s="6">
        <v>1468800</v>
      </c>
      <c r="L7" s="6"/>
    </row>
    <row r="8" spans="1:12" x14ac:dyDescent="0.3">
      <c r="A8" t="s">
        <v>18</v>
      </c>
      <c r="B8" s="5">
        <v>348030</v>
      </c>
      <c r="C8" t="s">
        <v>19</v>
      </c>
      <c r="D8" s="1" t="str">
        <f>"34201"</f>
        <v>34201</v>
      </c>
      <c r="E8" t="s">
        <v>16</v>
      </c>
      <c r="F8" t="s">
        <v>20</v>
      </c>
      <c r="G8" s="1" t="str">
        <f>"003"</f>
        <v>003</v>
      </c>
      <c r="H8" s="1">
        <v>1999</v>
      </c>
      <c r="I8" s="6">
        <v>8587600</v>
      </c>
      <c r="J8" s="6">
        <v>5166000</v>
      </c>
      <c r="K8" s="6">
        <v>3421600</v>
      </c>
      <c r="L8" s="6"/>
    </row>
    <row r="9" spans="1:12" x14ac:dyDescent="0.3">
      <c r="A9" t="s">
        <v>18</v>
      </c>
      <c r="B9" s="5">
        <v>348030</v>
      </c>
      <c r="C9" t="s">
        <v>19</v>
      </c>
      <c r="D9" s="1" t="str">
        <f>"34201"</f>
        <v>34201</v>
      </c>
      <c r="E9" t="s">
        <v>16</v>
      </c>
      <c r="F9" t="s">
        <v>20</v>
      </c>
      <c r="G9" s="1" t="str">
        <f>"004"</f>
        <v>004</v>
      </c>
      <c r="H9" s="1">
        <v>1999</v>
      </c>
      <c r="I9" s="6">
        <v>27665100</v>
      </c>
      <c r="J9" s="6">
        <v>18324000</v>
      </c>
      <c r="K9" s="6">
        <v>9341100</v>
      </c>
      <c r="L9" s="6"/>
    </row>
    <row r="10" spans="1:12" x14ac:dyDescent="0.3">
      <c r="A10" t="s">
        <v>18</v>
      </c>
      <c r="B10" s="5">
        <v>348030</v>
      </c>
      <c r="C10" t="s">
        <v>19</v>
      </c>
      <c r="D10" s="1" t="str">
        <f>"34201"</f>
        <v>34201</v>
      </c>
      <c r="E10" t="s">
        <v>16</v>
      </c>
      <c r="F10" t="s">
        <v>20</v>
      </c>
      <c r="G10" s="1" t="str">
        <f>"005"</f>
        <v>005</v>
      </c>
      <c r="H10" s="1">
        <v>2001</v>
      </c>
      <c r="I10" s="6">
        <v>12994500</v>
      </c>
      <c r="J10" s="6">
        <v>9304200</v>
      </c>
      <c r="K10" s="6">
        <v>3690300</v>
      </c>
      <c r="L10" s="6"/>
    </row>
    <row r="11" spans="1:12" x14ac:dyDescent="0.3">
      <c r="A11" t="s">
        <v>18</v>
      </c>
      <c r="B11" s="5">
        <v>348030</v>
      </c>
      <c r="C11" t="s">
        <v>19</v>
      </c>
      <c r="D11" s="1" t="str">
        <f>"34201"</f>
        <v>34201</v>
      </c>
      <c r="E11" t="s">
        <v>16</v>
      </c>
      <c r="F11" t="s">
        <v>20</v>
      </c>
      <c r="G11" s="1" t="str">
        <f>"006"</f>
        <v>006</v>
      </c>
      <c r="H11" s="1">
        <v>2008</v>
      </c>
      <c r="I11" s="6">
        <v>8456400</v>
      </c>
      <c r="J11" s="6">
        <v>629800</v>
      </c>
      <c r="K11" s="6">
        <v>7826600</v>
      </c>
      <c r="L11" s="6"/>
    </row>
    <row r="12" spans="1:12" x14ac:dyDescent="0.3">
      <c r="A12" t="s">
        <v>18</v>
      </c>
      <c r="B12" s="5">
        <v>348030</v>
      </c>
      <c r="C12" t="s">
        <v>19</v>
      </c>
      <c r="D12" s="1" t="str">
        <f>"34201"</f>
        <v>34201</v>
      </c>
      <c r="E12" t="s">
        <v>16</v>
      </c>
      <c r="F12" t="s">
        <v>20</v>
      </c>
      <c r="G12" s="1" t="str">
        <f>"007"</f>
        <v>007</v>
      </c>
      <c r="H12" s="1">
        <v>2010</v>
      </c>
      <c r="I12" s="6">
        <v>14053100</v>
      </c>
      <c r="J12" s="6">
        <v>14344800</v>
      </c>
      <c r="K12" s="6">
        <v>-291700</v>
      </c>
      <c r="L12" s="6"/>
    </row>
    <row r="13" spans="1:12" x14ac:dyDescent="0.3">
      <c r="A13" t="s">
        <v>21</v>
      </c>
      <c r="B13" s="5">
        <v>488030</v>
      </c>
      <c r="C13" t="s">
        <v>15</v>
      </c>
      <c r="D13" s="1" t="str">
        <f>"48201"</f>
        <v>48201</v>
      </c>
      <c r="E13" t="s">
        <v>16</v>
      </c>
      <c r="F13" t="s">
        <v>17</v>
      </c>
      <c r="G13" s="1" t="str">
        <f>"006"</f>
        <v>006</v>
      </c>
      <c r="H13" s="1">
        <v>2004</v>
      </c>
      <c r="I13" s="6">
        <v>309000</v>
      </c>
      <c r="J13" s="6">
        <v>222500</v>
      </c>
      <c r="K13" s="6">
        <v>86500</v>
      </c>
      <c r="L13" s="6"/>
    </row>
    <row r="14" spans="1:12" x14ac:dyDescent="0.3">
      <c r="A14" t="s">
        <v>21</v>
      </c>
      <c r="B14" s="5">
        <v>488030</v>
      </c>
      <c r="C14" t="s">
        <v>15</v>
      </c>
      <c r="D14" s="1" t="str">
        <f>"48201"</f>
        <v>48201</v>
      </c>
      <c r="E14" t="s">
        <v>16</v>
      </c>
      <c r="F14" t="s">
        <v>17</v>
      </c>
      <c r="G14" s="1" t="str">
        <f>"009"</f>
        <v>009</v>
      </c>
      <c r="H14" s="1">
        <v>2019</v>
      </c>
      <c r="I14" s="6">
        <v>770500</v>
      </c>
      <c r="J14" s="6">
        <v>730800</v>
      </c>
      <c r="K14" s="6">
        <v>39700</v>
      </c>
      <c r="L14" s="6"/>
    </row>
    <row r="15" spans="1:12" x14ac:dyDescent="0.3">
      <c r="A15" t="s">
        <v>22</v>
      </c>
      <c r="B15" s="5">
        <v>188050</v>
      </c>
      <c r="C15" t="s">
        <v>23</v>
      </c>
      <c r="D15" s="1" t="str">
        <f>"18202"</f>
        <v>18202</v>
      </c>
      <c r="E15" t="s">
        <v>16</v>
      </c>
      <c r="F15" t="s">
        <v>24</v>
      </c>
      <c r="G15" s="1" t="str">
        <f>"004"</f>
        <v>004</v>
      </c>
      <c r="H15" s="1">
        <v>2005</v>
      </c>
      <c r="I15" s="6">
        <v>19679000</v>
      </c>
      <c r="J15" s="6">
        <v>3955700</v>
      </c>
      <c r="K15" s="6">
        <v>15723300</v>
      </c>
      <c r="L15" s="6"/>
    </row>
    <row r="16" spans="1:12" x14ac:dyDescent="0.3">
      <c r="A16" t="s">
        <v>25</v>
      </c>
      <c r="B16" s="5">
        <v>488040</v>
      </c>
      <c r="C16" t="s">
        <v>15</v>
      </c>
      <c r="D16" s="1" t="str">
        <f>"48106"</f>
        <v>48106</v>
      </c>
      <c r="E16" t="s">
        <v>26</v>
      </c>
      <c r="F16" t="s">
        <v>27</v>
      </c>
      <c r="G16" s="1" t="str">
        <f>"006"</f>
        <v>006</v>
      </c>
      <c r="H16" s="1">
        <v>2013</v>
      </c>
      <c r="I16" s="6">
        <v>9629700</v>
      </c>
      <c r="J16" s="6">
        <v>6398900</v>
      </c>
      <c r="K16" s="6">
        <v>3230800</v>
      </c>
      <c r="L16" s="6"/>
    </row>
    <row r="17" spans="1:12" x14ac:dyDescent="0.3">
      <c r="A17" t="s">
        <v>28</v>
      </c>
      <c r="B17" s="5">
        <v>38050</v>
      </c>
      <c r="C17" t="s">
        <v>29</v>
      </c>
      <c r="D17" s="1" t="str">
        <f>"03212"</f>
        <v>03212</v>
      </c>
      <c r="E17" t="s">
        <v>16</v>
      </c>
      <c r="F17" t="s">
        <v>30</v>
      </c>
      <c r="G17" s="1" t="str">
        <f>"007"</f>
        <v>007</v>
      </c>
      <c r="H17" s="1">
        <v>1995</v>
      </c>
      <c r="I17" s="6">
        <v>14313200</v>
      </c>
      <c r="J17" s="6">
        <v>1006400</v>
      </c>
      <c r="K17" s="6">
        <v>13306800</v>
      </c>
      <c r="L17" s="6"/>
    </row>
    <row r="18" spans="1:12" x14ac:dyDescent="0.3">
      <c r="A18" t="s">
        <v>28</v>
      </c>
      <c r="B18" s="5">
        <v>38050</v>
      </c>
      <c r="C18" t="s">
        <v>29</v>
      </c>
      <c r="D18" s="1" t="str">
        <f>"03212"</f>
        <v>03212</v>
      </c>
      <c r="E18" t="s">
        <v>16</v>
      </c>
      <c r="F18" t="s">
        <v>30</v>
      </c>
      <c r="G18" s="1" t="str">
        <f>"008"</f>
        <v>008</v>
      </c>
      <c r="H18" s="1">
        <v>2017</v>
      </c>
      <c r="I18" s="6">
        <v>1377100</v>
      </c>
      <c r="J18" s="6">
        <v>477500</v>
      </c>
      <c r="K18" s="6">
        <v>899600</v>
      </c>
      <c r="L18" s="6"/>
    </row>
    <row r="19" spans="1:12" x14ac:dyDescent="0.3">
      <c r="A19" t="s">
        <v>28</v>
      </c>
      <c r="B19" s="5">
        <v>38050</v>
      </c>
      <c r="C19" t="s">
        <v>29</v>
      </c>
      <c r="D19" s="1" t="str">
        <f>"03212"</f>
        <v>03212</v>
      </c>
      <c r="E19" t="s">
        <v>16</v>
      </c>
      <c r="F19" t="s">
        <v>30</v>
      </c>
      <c r="G19" s="1" t="str">
        <f>"009"</f>
        <v>009</v>
      </c>
      <c r="H19" s="1">
        <v>2018</v>
      </c>
      <c r="I19" s="6">
        <v>11576800</v>
      </c>
      <c r="J19" s="6">
        <v>6391000</v>
      </c>
      <c r="K19" s="6">
        <v>5185800</v>
      </c>
      <c r="L19" s="6"/>
    </row>
    <row r="20" spans="1:12" x14ac:dyDescent="0.3">
      <c r="A20" t="s">
        <v>31</v>
      </c>
      <c r="B20" s="5">
        <v>488160</v>
      </c>
      <c r="C20" t="s">
        <v>15</v>
      </c>
      <c r="D20" s="1" t="str">
        <f>"48146"</f>
        <v>48146</v>
      </c>
      <c r="E20" t="s">
        <v>26</v>
      </c>
      <c r="F20" t="s">
        <v>32</v>
      </c>
      <c r="G20" s="1" t="str">
        <f>"002"</f>
        <v>002</v>
      </c>
      <c r="H20" s="1">
        <v>2002</v>
      </c>
      <c r="I20" s="6">
        <v>8538400</v>
      </c>
      <c r="J20" s="6">
        <v>5509600</v>
      </c>
      <c r="K20" s="6">
        <v>3028800</v>
      </c>
      <c r="L20" s="6"/>
    </row>
    <row r="21" spans="1:12" x14ac:dyDescent="0.3">
      <c r="A21" t="s">
        <v>31</v>
      </c>
      <c r="B21" s="5">
        <v>488160</v>
      </c>
      <c r="C21" t="s">
        <v>15</v>
      </c>
      <c r="D21" s="1" t="str">
        <f>"48146"</f>
        <v>48146</v>
      </c>
      <c r="E21" t="s">
        <v>26</v>
      </c>
      <c r="F21" t="s">
        <v>32</v>
      </c>
      <c r="G21" s="1" t="str">
        <f>"003"</f>
        <v>003</v>
      </c>
      <c r="H21" s="1">
        <v>2005</v>
      </c>
      <c r="I21" s="6">
        <v>4481400</v>
      </c>
      <c r="J21" s="6">
        <v>3522400</v>
      </c>
      <c r="K21" s="6">
        <v>959000</v>
      </c>
      <c r="L21" s="6"/>
    </row>
    <row r="22" spans="1:12" x14ac:dyDescent="0.3">
      <c r="A22" t="s">
        <v>31</v>
      </c>
      <c r="B22" s="5">
        <v>488160</v>
      </c>
      <c r="C22" t="s">
        <v>15</v>
      </c>
      <c r="D22" s="1" t="str">
        <f>"48146"</f>
        <v>48146</v>
      </c>
      <c r="E22" t="s">
        <v>26</v>
      </c>
      <c r="F22" t="s">
        <v>32</v>
      </c>
      <c r="G22" s="1" t="str">
        <f>"004"</f>
        <v>004</v>
      </c>
      <c r="H22" s="1">
        <v>2018</v>
      </c>
      <c r="I22" s="6">
        <v>9213600</v>
      </c>
      <c r="J22" s="6">
        <v>7693200</v>
      </c>
      <c r="K22" s="6">
        <v>1520400</v>
      </c>
      <c r="L22" s="6"/>
    </row>
    <row r="23" spans="1:12" x14ac:dyDescent="0.3">
      <c r="A23" t="s">
        <v>33</v>
      </c>
      <c r="B23" s="5">
        <v>448020</v>
      </c>
      <c r="C23" t="s">
        <v>34</v>
      </c>
      <c r="D23" s="1" t="str">
        <f>"44136"</f>
        <v>44136</v>
      </c>
      <c r="E23" t="s">
        <v>26</v>
      </c>
      <c r="F23" t="s">
        <v>35</v>
      </c>
      <c r="G23" s="1" t="str">
        <f>"003"</f>
        <v>003</v>
      </c>
      <c r="H23" s="1">
        <v>2013</v>
      </c>
      <c r="I23" s="6">
        <v>7446800</v>
      </c>
      <c r="J23" s="6">
        <v>487700</v>
      </c>
      <c r="K23" s="6">
        <v>6959100</v>
      </c>
      <c r="L23" s="6"/>
    </row>
    <row r="24" spans="1:12" x14ac:dyDescent="0.3">
      <c r="A24" t="s">
        <v>33</v>
      </c>
      <c r="B24" s="5">
        <v>448020</v>
      </c>
      <c r="C24" t="s">
        <v>34</v>
      </c>
      <c r="D24" s="1" t="str">
        <f>"44136"</f>
        <v>44136</v>
      </c>
      <c r="E24" t="s">
        <v>26</v>
      </c>
      <c r="F24" t="s">
        <v>35</v>
      </c>
      <c r="G24" s="1" t="str">
        <f>"004"</f>
        <v>004</v>
      </c>
      <c r="H24" s="1">
        <v>2017</v>
      </c>
      <c r="I24" s="6">
        <v>3354000</v>
      </c>
      <c r="J24" s="6">
        <v>510300</v>
      </c>
      <c r="K24" s="6">
        <v>2843700</v>
      </c>
      <c r="L24" s="6"/>
    </row>
    <row r="25" spans="1:12" x14ac:dyDescent="0.3">
      <c r="A25" t="s">
        <v>33</v>
      </c>
      <c r="B25" s="5">
        <v>448020</v>
      </c>
      <c r="C25" t="s">
        <v>34</v>
      </c>
      <c r="D25" s="1" t="str">
        <f>"44136"</f>
        <v>44136</v>
      </c>
      <c r="E25" t="s">
        <v>26</v>
      </c>
      <c r="F25" t="s">
        <v>35</v>
      </c>
      <c r="G25" s="1" t="str">
        <f>"005"</f>
        <v>005</v>
      </c>
      <c r="H25" s="1">
        <v>2017</v>
      </c>
      <c r="I25" s="6">
        <v>532400</v>
      </c>
      <c r="J25" s="6">
        <v>522700</v>
      </c>
      <c r="K25" s="6">
        <v>9700</v>
      </c>
      <c r="L25" s="6"/>
    </row>
    <row r="26" spans="1:12" x14ac:dyDescent="0.3">
      <c r="A26" t="s">
        <v>36</v>
      </c>
      <c r="B26" s="5">
        <v>677140</v>
      </c>
      <c r="C26" t="s">
        <v>37</v>
      </c>
      <c r="D26" s="1" t="str">
        <f>"67002"</f>
        <v>67002</v>
      </c>
      <c r="E26" t="s">
        <v>38</v>
      </c>
      <c r="F26" t="s">
        <v>39</v>
      </c>
      <c r="G26" s="1" t="str">
        <f>"001A"</f>
        <v>001A</v>
      </c>
      <c r="H26" s="1">
        <v>2014</v>
      </c>
      <c r="I26" s="6">
        <v>313535800</v>
      </c>
      <c r="J26" s="6">
        <v>65986900</v>
      </c>
      <c r="K26" s="6">
        <v>247548900</v>
      </c>
      <c r="L26" s="6"/>
    </row>
    <row r="27" spans="1:12" x14ac:dyDescent="0.3">
      <c r="A27" t="s">
        <v>40</v>
      </c>
      <c r="B27" s="5">
        <v>618070</v>
      </c>
      <c r="C27" t="s">
        <v>41</v>
      </c>
      <c r="D27" s="1" t="str">
        <f>"61265"</f>
        <v>61265</v>
      </c>
      <c r="E27" t="s">
        <v>16</v>
      </c>
      <c r="F27" t="s">
        <v>42</v>
      </c>
      <c r="G27" s="1" t="str">
        <f>"002"</f>
        <v>002</v>
      </c>
      <c r="H27" s="1">
        <v>1994</v>
      </c>
      <c r="I27" s="6">
        <v>26508900</v>
      </c>
      <c r="J27" s="6">
        <v>358000</v>
      </c>
      <c r="K27" s="6">
        <v>26150900</v>
      </c>
      <c r="L27" s="6"/>
    </row>
    <row r="28" spans="1:12" x14ac:dyDescent="0.3">
      <c r="A28" t="s">
        <v>40</v>
      </c>
      <c r="B28" s="5">
        <v>618070</v>
      </c>
      <c r="C28" t="s">
        <v>41</v>
      </c>
      <c r="D28" s="1" t="str">
        <f>"61265"</f>
        <v>61265</v>
      </c>
      <c r="E28" t="s">
        <v>16</v>
      </c>
      <c r="F28" t="s">
        <v>42</v>
      </c>
      <c r="G28" s="1" t="str">
        <f>"003"</f>
        <v>003</v>
      </c>
      <c r="H28" s="1">
        <v>2009</v>
      </c>
      <c r="I28" s="6">
        <v>3059300</v>
      </c>
      <c r="J28" s="6">
        <v>2470500</v>
      </c>
      <c r="K28" s="6">
        <v>588800</v>
      </c>
      <c r="L28" s="6"/>
    </row>
    <row r="29" spans="1:12" x14ac:dyDescent="0.3">
      <c r="A29" t="s">
        <v>43</v>
      </c>
      <c r="B29" s="5">
        <v>688020</v>
      </c>
      <c r="C29" t="s">
        <v>44</v>
      </c>
      <c r="D29" s="1" t="str">
        <f t="shared" ref="D29:D34" si="0">"68291"</f>
        <v>68291</v>
      </c>
      <c r="E29" t="s">
        <v>16</v>
      </c>
      <c r="F29" t="s">
        <v>44</v>
      </c>
      <c r="G29" s="1" t="str">
        <f>"003"</f>
        <v>003</v>
      </c>
      <c r="H29" s="1">
        <v>2000</v>
      </c>
      <c r="I29" s="6">
        <v>19246000</v>
      </c>
      <c r="J29" s="6">
        <v>1912500</v>
      </c>
      <c r="K29" s="6">
        <v>17333500</v>
      </c>
      <c r="L29" s="6"/>
    </row>
    <row r="30" spans="1:12" x14ac:dyDescent="0.3">
      <c r="A30" t="s">
        <v>43</v>
      </c>
      <c r="B30" s="5">
        <v>688020</v>
      </c>
      <c r="C30" t="s">
        <v>44</v>
      </c>
      <c r="D30" s="1" t="str">
        <f t="shared" si="0"/>
        <v>68291</v>
      </c>
      <c r="E30" t="s">
        <v>16</v>
      </c>
      <c r="F30" t="s">
        <v>44</v>
      </c>
      <c r="G30" s="1" t="str">
        <f>"004"</f>
        <v>004</v>
      </c>
      <c r="H30" s="1">
        <v>2000</v>
      </c>
      <c r="I30" s="6">
        <v>32240600</v>
      </c>
      <c r="J30" s="6">
        <v>2901600</v>
      </c>
      <c r="K30" s="6">
        <v>29339000</v>
      </c>
      <c r="L30" s="6"/>
    </row>
    <row r="31" spans="1:12" x14ac:dyDescent="0.3">
      <c r="A31" t="s">
        <v>43</v>
      </c>
      <c r="B31" s="5">
        <v>688020</v>
      </c>
      <c r="C31" t="s">
        <v>44</v>
      </c>
      <c r="D31" s="1" t="str">
        <f t="shared" si="0"/>
        <v>68291</v>
      </c>
      <c r="E31" t="s">
        <v>16</v>
      </c>
      <c r="F31" t="s">
        <v>44</v>
      </c>
      <c r="G31" s="1" t="str">
        <f>"006"</f>
        <v>006</v>
      </c>
      <c r="H31" s="1">
        <v>2000</v>
      </c>
      <c r="I31" s="6">
        <v>35779500</v>
      </c>
      <c r="J31" s="6">
        <v>10906600</v>
      </c>
      <c r="K31" s="6">
        <v>24872900</v>
      </c>
      <c r="L31" s="6"/>
    </row>
    <row r="32" spans="1:12" x14ac:dyDescent="0.3">
      <c r="A32" t="s">
        <v>43</v>
      </c>
      <c r="B32" s="5">
        <v>688020</v>
      </c>
      <c r="C32" t="s">
        <v>44</v>
      </c>
      <c r="D32" s="1" t="str">
        <f t="shared" si="0"/>
        <v>68291</v>
      </c>
      <c r="E32" t="s">
        <v>16</v>
      </c>
      <c r="F32" t="s">
        <v>44</v>
      </c>
      <c r="G32" s="1" t="str">
        <f>"008"</f>
        <v>008</v>
      </c>
      <c r="H32" s="1">
        <v>2001</v>
      </c>
      <c r="I32" s="6">
        <v>12379200</v>
      </c>
      <c r="J32" s="6">
        <v>1772600</v>
      </c>
      <c r="K32" s="6">
        <v>10606600</v>
      </c>
      <c r="L32" s="6"/>
    </row>
    <row r="33" spans="1:13" x14ac:dyDescent="0.3">
      <c r="A33" t="s">
        <v>43</v>
      </c>
      <c r="B33" s="5">
        <v>688020</v>
      </c>
      <c r="C33" t="s">
        <v>44</v>
      </c>
      <c r="D33" s="1" t="str">
        <f t="shared" si="0"/>
        <v>68291</v>
      </c>
      <c r="E33" t="s">
        <v>16</v>
      </c>
      <c r="F33" t="s">
        <v>44</v>
      </c>
      <c r="G33" s="1" t="str">
        <f>"009"</f>
        <v>009</v>
      </c>
      <c r="H33" s="1">
        <v>2001</v>
      </c>
      <c r="I33" s="6">
        <v>1749500</v>
      </c>
      <c r="J33" s="6">
        <v>2208100</v>
      </c>
      <c r="K33" s="6">
        <v>-458600</v>
      </c>
      <c r="L33" s="6"/>
    </row>
    <row r="34" spans="1:13" x14ac:dyDescent="0.3">
      <c r="A34" t="s">
        <v>43</v>
      </c>
      <c r="B34" s="5">
        <v>688020</v>
      </c>
      <c r="C34" t="s">
        <v>44</v>
      </c>
      <c r="D34" s="1" t="str">
        <f t="shared" si="0"/>
        <v>68291</v>
      </c>
      <c r="E34" t="s">
        <v>16</v>
      </c>
      <c r="F34" t="s">
        <v>44</v>
      </c>
      <c r="G34" s="1" t="str">
        <f>"010"</f>
        <v>010</v>
      </c>
      <c r="H34" s="1">
        <v>2001</v>
      </c>
      <c r="I34" s="6">
        <v>2861500</v>
      </c>
      <c r="J34" s="6">
        <v>281800</v>
      </c>
      <c r="K34" s="6">
        <v>2579700</v>
      </c>
      <c r="L34" s="6"/>
    </row>
    <row r="35" spans="1:13" x14ac:dyDescent="0.3">
      <c r="A35" t="s">
        <v>45</v>
      </c>
      <c r="B35" s="5">
        <v>88020</v>
      </c>
      <c r="C35" t="s">
        <v>46</v>
      </c>
      <c r="D35" s="1" t="str">
        <f>"08211"</f>
        <v>08211</v>
      </c>
      <c r="E35" t="s">
        <v>16</v>
      </c>
      <c r="F35" t="s">
        <v>47</v>
      </c>
      <c r="G35" s="1" t="str">
        <f>"004"</f>
        <v>004</v>
      </c>
      <c r="H35" s="1">
        <v>2005</v>
      </c>
      <c r="I35" s="6">
        <v>6307800</v>
      </c>
      <c r="J35" s="6">
        <v>2156300</v>
      </c>
      <c r="K35" s="6">
        <v>4151500</v>
      </c>
      <c r="L35" s="6"/>
    </row>
    <row r="36" spans="1:13" x14ac:dyDescent="0.3">
      <c r="A36" t="s">
        <v>45</v>
      </c>
      <c r="B36" s="5">
        <v>88020</v>
      </c>
      <c r="C36" t="s">
        <v>46</v>
      </c>
      <c r="D36" s="1" t="str">
        <f>"08211"</f>
        <v>08211</v>
      </c>
      <c r="E36" t="s">
        <v>16</v>
      </c>
      <c r="F36" t="s">
        <v>47</v>
      </c>
      <c r="G36" s="1" t="str">
        <f>"006"</f>
        <v>006</v>
      </c>
      <c r="H36" s="1">
        <v>2017</v>
      </c>
      <c r="I36" s="6">
        <v>7173000</v>
      </c>
      <c r="J36" s="6">
        <v>815900</v>
      </c>
      <c r="K36" s="6">
        <v>6357100</v>
      </c>
      <c r="L36" s="6"/>
    </row>
    <row r="37" spans="1:13" x14ac:dyDescent="0.3">
      <c r="A37" t="s">
        <v>45</v>
      </c>
      <c r="B37" s="5">
        <v>88020</v>
      </c>
      <c r="C37" t="s">
        <v>46</v>
      </c>
      <c r="D37" s="1" t="str">
        <f>"08211"</f>
        <v>08211</v>
      </c>
      <c r="E37" t="s">
        <v>16</v>
      </c>
      <c r="F37" t="s">
        <v>47</v>
      </c>
      <c r="G37" s="1" t="str">
        <f>"007"</f>
        <v>007</v>
      </c>
      <c r="H37" s="1">
        <v>2017</v>
      </c>
      <c r="I37" s="6">
        <v>67500</v>
      </c>
      <c r="J37" s="6">
        <v>45800</v>
      </c>
      <c r="K37" s="6">
        <v>21700</v>
      </c>
      <c r="L37" s="6"/>
    </row>
    <row r="38" spans="1:13" x14ac:dyDescent="0.3">
      <c r="A38" t="s">
        <v>48</v>
      </c>
      <c r="B38" s="5">
        <v>108020</v>
      </c>
      <c r="C38" t="s">
        <v>49</v>
      </c>
      <c r="D38" s="1" t="str">
        <f>"10265"</f>
        <v>10265</v>
      </c>
      <c r="E38" t="s">
        <v>16</v>
      </c>
      <c r="F38" t="s">
        <v>50</v>
      </c>
      <c r="G38" s="1" t="str">
        <f>"003"</f>
        <v>003</v>
      </c>
      <c r="H38" s="1">
        <v>1996</v>
      </c>
      <c r="I38" s="6">
        <v>972900</v>
      </c>
      <c r="J38" s="6">
        <v>6100</v>
      </c>
      <c r="K38" s="6">
        <v>966800</v>
      </c>
      <c r="L38" s="6"/>
    </row>
    <row r="39" spans="1:13" x14ac:dyDescent="0.3">
      <c r="A39" t="s">
        <v>48</v>
      </c>
      <c r="B39" s="5">
        <v>108020</v>
      </c>
      <c r="C39" t="s">
        <v>49</v>
      </c>
      <c r="D39" s="1" t="str">
        <f>"10265"</f>
        <v>10265</v>
      </c>
      <c r="E39" t="s">
        <v>16</v>
      </c>
      <c r="F39" t="s">
        <v>50</v>
      </c>
      <c r="G39" s="1" t="str">
        <f>"004"</f>
        <v>004</v>
      </c>
      <c r="H39" s="1">
        <v>2004</v>
      </c>
      <c r="I39" s="6">
        <v>17113200</v>
      </c>
      <c r="J39" s="6">
        <v>2268400</v>
      </c>
      <c r="K39" s="6">
        <v>14844800</v>
      </c>
      <c r="L39" s="6"/>
    </row>
    <row r="40" spans="1:13" x14ac:dyDescent="0.3">
      <c r="A40" t="s">
        <v>51</v>
      </c>
      <c r="B40" s="5">
        <v>707030</v>
      </c>
      <c r="C40" t="s">
        <v>52</v>
      </c>
      <c r="D40" s="1" t="str">
        <f>"70006"</f>
        <v>70006</v>
      </c>
      <c r="E40" t="s">
        <v>38</v>
      </c>
      <c r="F40" t="s">
        <v>53</v>
      </c>
      <c r="G40" s="1" t="str">
        <f>"001A"</f>
        <v>001A</v>
      </c>
      <c r="H40" s="1">
        <v>2019</v>
      </c>
      <c r="I40" s="6">
        <v>54506600</v>
      </c>
      <c r="J40" s="6">
        <v>48063700</v>
      </c>
      <c r="K40" s="6">
        <v>6442900</v>
      </c>
      <c r="L40" s="6"/>
    </row>
    <row r="41" spans="1:13" x14ac:dyDescent="0.3">
      <c r="A41" t="s">
        <v>54</v>
      </c>
      <c r="B41" s="5">
        <v>618080</v>
      </c>
      <c r="C41" t="s">
        <v>41</v>
      </c>
      <c r="D41" s="1" t="str">
        <f>"61181"</f>
        <v>61181</v>
      </c>
      <c r="E41" t="s">
        <v>26</v>
      </c>
      <c r="F41" t="s">
        <v>55</v>
      </c>
      <c r="G41" s="1" t="str">
        <f>"001"</f>
        <v>001</v>
      </c>
      <c r="H41" s="1">
        <v>2009</v>
      </c>
      <c r="I41" s="6">
        <v>8800</v>
      </c>
      <c r="J41" s="6">
        <v>5600</v>
      </c>
      <c r="K41" s="6">
        <v>3200</v>
      </c>
      <c r="L41" s="6"/>
    </row>
    <row r="42" spans="1:13" x14ac:dyDescent="0.3">
      <c r="A42" t="s">
        <v>56</v>
      </c>
      <c r="B42" s="5">
        <v>188060</v>
      </c>
      <c r="C42" t="s">
        <v>23</v>
      </c>
      <c r="D42" s="1" t="str">
        <f>"18127"</f>
        <v>18127</v>
      </c>
      <c r="E42" t="s">
        <v>26</v>
      </c>
      <c r="F42" t="s">
        <v>57</v>
      </c>
      <c r="G42" s="1" t="str">
        <f>"001"</f>
        <v>001</v>
      </c>
      <c r="H42" s="1">
        <v>2000</v>
      </c>
      <c r="I42" s="6">
        <v>1502900</v>
      </c>
      <c r="J42" s="6">
        <v>72800</v>
      </c>
      <c r="K42" s="6">
        <v>1430100</v>
      </c>
      <c r="L42" s="6"/>
    </row>
    <row r="43" spans="1:13" x14ac:dyDescent="0.3">
      <c r="A43" t="s">
        <v>56</v>
      </c>
      <c r="B43" s="5">
        <v>188060</v>
      </c>
      <c r="C43" t="s">
        <v>23</v>
      </c>
      <c r="D43" s="1" t="str">
        <f>"18127"</f>
        <v>18127</v>
      </c>
      <c r="E43" t="s">
        <v>26</v>
      </c>
      <c r="F43" t="s">
        <v>57</v>
      </c>
      <c r="G43" s="1" t="str">
        <f>"002"</f>
        <v>002</v>
      </c>
      <c r="H43" s="1">
        <v>2013</v>
      </c>
      <c r="I43" s="6">
        <v>7360600</v>
      </c>
      <c r="J43" s="6">
        <v>1613300</v>
      </c>
      <c r="K43" s="6">
        <v>5747300</v>
      </c>
      <c r="L43" s="6"/>
    </row>
    <row r="44" spans="1:13" x14ac:dyDescent="0.3">
      <c r="A44" t="s">
        <v>58</v>
      </c>
      <c r="B44" s="5">
        <v>678100</v>
      </c>
      <c r="C44" t="s">
        <v>37</v>
      </c>
      <c r="D44" s="1" t="str">
        <f>"67265"</f>
        <v>67265</v>
      </c>
      <c r="E44" t="s">
        <v>16</v>
      </c>
      <c r="F44" t="s">
        <v>59</v>
      </c>
      <c r="G44" s="1" t="str">
        <f>"004"</f>
        <v>004</v>
      </c>
      <c r="H44" s="1">
        <v>2003</v>
      </c>
      <c r="I44" s="6">
        <v>86262800</v>
      </c>
      <c r="J44" s="6">
        <v>49500600</v>
      </c>
      <c r="K44" s="7">
        <v>36762200</v>
      </c>
      <c r="L44" s="6">
        <v>35838400</v>
      </c>
    </row>
    <row r="45" spans="1:13" x14ac:dyDescent="0.3">
      <c r="A45" t="s">
        <v>58</v>
      </c>
      <c r="B45" s="5">
        <v>678100</v>
      </c>
      <c r="C45" t="s">
        <v>37</v>
      </c>
      <c r="D45" s="1" t="str">
        <f>"67265"</f>
        <v>67265</v>
      </c>
      <c r="E45" t="s">
        <v>16</v>
      </c>
      <c r="F45" t="s">
        <v>59</v>
      </c>
      <c r="G45" s="1" t="str">
        <f>"006"</f>
        <v>006</v>
      </c>
      <c r="H45" s="1">
        <v>2017</v>
      </c>
      <c r="I45" s="6">
        <v>28610700</v>
      </c>
      <c r="J45" s="6">
        <v>1801800</v>
      </c>
      <c r="K45" s="6">
        <v>26808900</v>
      </c>
      <c r="L45" s="6"/>
      <c r="M45" s="6"/>
    </row>
    <row r="46" spans="1:13" x14ac:dyDescent="0.3">
      <c r="A46" t="s">
        <v>60</v>
      </c>
      <c r="B46" s="5">
        <v>148020</v>
      </c>
      <c r="C46" t="s">
        <v>61</v>
      </c>
      <c r="D46" s="1" t="str">
        <f>"14226"</f>
        <v>14226</v>
      </c>
      <c r="E46" t="s">
        <v>16</v>
      </c>
      <c r="F46" t="s">
        <v>62</v>
      </c>
      <c r="G46" s="1" t="str">
        <f>"003"</f>
        <v>003</v>
      </c>
      <c r="H46" s="1">
        <v>2016</v>
      </c>
      <c r="I46" s="6">
        <v>2921600</v>
      </c>
      <c r="J46" s="6">
        <v>1411300</v>
      </c>
      <c r="K46" s="6">
        <v>1510300</v>
      </c>
      <c r="L46" s="6"/>
    </row>
    <row r="47" spans="1:13" x14ac:dyDescent="0.3">
      <c r="A47" t="s">
        <v>63</v>
      </c>
      <c r="B47" s="5">
        <v>447040</v>
      </c>
      <c r="C47" t="s">
        <v>34</v>
      </c>
      <c r="D47" s="1" t="str">
        <f>"44018"</f>
        <v>44018</v>
      </c>
      <c r="E47" t="s">
        <v>38</v>
      </c>
      <c r="F47" t="s">
        <v>64</v>
      </c>
      <c r="G47" s="1" t="str">
        <f>"001A"</f>
        <v>001A</v>
      </c>
      <c r="H47" s="1">
        <v>2016</v>
      </c>
      <c r="I47" s="6">
        <v>5987200</v>
      </c>
      <c r="J47" s="6">
        <v>1993600</v>
      </c>
      <c r="K47" s="6">
        <v>3993600</v>
      </c>
      <c r="L47" s="6"/>
    </row>
    <row r="48" spans="1:13" x14ac:dyDescent="0.3">
      <c r="A48" t="s">
        <v>63</v>
      </c>
      <c r="B48" s="5">
        <v>447040</v>
      </c>
      <c r="C48" t="s">
        <v>34</v>
      </c>
      <c r="D48" s="1" t="str">
        <f>"44018"</f>
        <v>44018</v>
      </c>
      <c r="E48" t="s">
        <v>38</v>
      </c>
      <c r="F48" t="s">
        <v>64</v>
      </c>
      <c r="G48" s="1" t="str">
        <f>"002A"</f>
        <v>002A</v>
      </c>
      <c r="H48" s="1">
        <v>2017</v>
      </c>
      <c r="I48" s="6">
        <v>13768500</v>
      </c>
      <c r="J48" s="6">
        <v>11728400</v>
      </c>
      <c r="K48" s="6">
        <v>2040100</v>
      </c>
      <c r="L48" s="6"/>
    </row>
    <row r="49" spans="1:12" x14ac:dyDescent="0.3">
      <c r="A49" t="s">
        <v>65</v>
      </c>
      <c r="B49" s="5">
        <v>18060</v>
      </c>
      <c r="C49" t="s">
        <v>66</v>
      </c>
      <c r="D49" s="1" t="str">
        <f>"01126"</f>
        <v>01126</v>
      </c>
      <c r="E49" t="s">
        <v>26</v>
      </c>
      <c r="F49" t="s">
        <v>67</v>
      </c>
      <c r="G49" s="1" t="str">
        <f>"001"</f>
        <v>001</v>
      </c>
      <c r="H49" s="1">
        <v>1997</v>
      </c>
      <c r="I49" s="6">
        <v>943800</v>
      </c>
      <c r="J49" s="6">
        <v>401000</v>
      </c>
      <c r="K49" s="6">
        <v>542800</v>
      </c>
      <c r="L49" s="6"/>
    </row>
    <row r="50" spans="1:12" x14ac:dyDescent="0.3">
      <c r="A50" t="s">
        <v>68</v>
      </c>
      <c r="B50" s="5">
        <v>447050</v>
      </c>
      <c r="C50" t="s">
        <v>34</v>
      </c>
      <c r="D50" s="1" t="str">
        <f t="shared" ref="D50:D61" si="1">"44020"</f>
        <v>44020</v>
      </c>
      <c r="E50" t="s">
        <v>38</v>
      </c>
      <c r="F50" t="s">
        <v>69</v>
      </c>
      <c r="G50" s="1" t="str">
        <f>"001A"</f>
        <v>001A</v>
      </c>
      <c r="H50" s="1">
        <v>2015</v>
      </c>
      <c r="I50" s="6">
        <v>16381000</v>
      </c>
      <c r="J50" s="6">
        <v>7700</v>
      </c>
      <c r="K50" s="6">
        <v>16373300</v>
      </c>
      <c r="L50" s="6"/>
    </row>
    <row r="51" spans="1:12" x14ac:dyDescent="0.3">
      <c r="A51" t="s">
        <v>68</v>
      </c>
      <c r="B51" s="5">
        <v>447050</v>
      </c>
      <c r="C51" t="s">
        <v>34</v>
      </c>
      <c r="D51" s="1" t="str">
        <f t="shared" si="1"/>
        <v>44020</v>
      </c>
      <c r="E51" t="s">
        <v>38</v>
      </c>
      <c r="F51" t="s">
        <v>69</v>
      </c>
      <c r="G51" s="1" t="str">
        <f>"002A"</f>
        <v>002A</v>
      </c>
      <c r="H51" s="1">
        <v>2016</v>
      </c>
      <c r="I51" s="6">
        <v>51325600</v>
      </c>
      <c r="J51" s="6">
        <v>17214400</v>
      </c>
      <c r="K51" s="6">
        <v>34111200</v>
      </c>
      <c r="L51" s="6"/>
    </row>
    <row r="52" spans="1:12" x14ac:dyDescent="0.3">
      <c r="A52" t="s">
        <v>68</v>
      </c>
      <c r="B52" s="5">
        <v>447050</v>
      </c>
      <c r="C52" t="s">
        <v>34</v>
      </c>
      <c r="D52" s="1" t="str">
        <f t="shared" si="1"/>
        <v>44020</v>
      </c>
      <c r="E52" t="s">
        <v>38</v>
      </c>
      <c r="F52" t="s">
        <v>69</v>
      </c>
      <c r="G52" s="1" t="str">
        <f>"003A"</f>
        <v>003A</v>
      </c>
      <c r="H52" s="1">
        <v>2017</v>
      </c>
      <c r="I52" s="6">
        <v>21283200</v>
      </c>
      <c r="J52" s="6">
        <v>14733400</v>
      </c>
      <c r="K52" s="6">
        <v>6549800</v>
      </c>
      <c r="L52" s="6"/>
    </row>
    <row r="53" spans="1:12" x14ac:dyDescent="0.3">
      <c r="A53" t="s">
        <v>68</v>
      </c>
      <c r="B53" s="5">
        <v>447050</v>
      </c>
      <c r="C53" t="s">
        <v>34</v>
      </c>
      <c r="D53" s="1" t="str">
        <f t="shared" si="1"/>
        <v>44020</v>
      </c>
      <c r="E53" t="s">
        <v>38</v>
      </c>
      <c r="F53" t="s">
        <v>69</v>
      </c>
      <c r="G53" s="1" t="str">
        <f>"004A"</f>
        <v>004A</v>
      </c>
      <c r="H53" s="1">
        <v>2018</v>
      </c>
      <c r="I53" s="6">
        <v>15211300</v>
      </c>
      <c r="J53" s="6">
        <v>3599600</v>
      </c>
      <c r="K53" s="6">
        <v>11611700</v>
      </c>
      <c r="L53" s="6"/>
    </row>
    <row r="54" spans="1:12" x14ac:dyDescent="0.3">
      <c r="A54" t="s">
        <v>70</v>
      </c>
      <c r="B54" s="5">
        <v>447120</v>
      </c>
      <c r="C54" t="s">
        <v>34</v>
      </c>
      <c r="D54" s="1" t="str">
        <f t="shared" si="1"/>
        <v>44020</v>
      </c>
      <c r="E54" t="s">
        <v>38</v>
      </c>
      <c r="F54" t="s">
        <v>69</v>
      </c>
      <c r="G54" s="1" t="str">
        <f>"001A"</f>
        <v>001A</v>
      </c>
      <c r="H54" s="1">
        <v>2015</v>
      </c>
      <c r="I54" s="6">
        <v>16381000</v>
      </c>
      <c r="J54" s="6">
        <v>7700</v>
      </c>
      <c r="K54" s="6">
        <v>16373300</v>
      </c>
      <c r="L54" s="6"/>
    </row>
    <row r="55" spans="1:12" x14ac:dyDescent="0.3">
      <c r="A55" t="s">
        <v>70</v>
      </c>
      <c r="B55" s="5">
        <v>447120</v>
      </c>
      <c r="C55" t="s">
        <v>34</v>
      </c>
      <c r="D55" s="1" t="str">
        <f t="shared" si="1"/>
        <v>44020</v>
      </c>
      <c r="E55" t="s">
        <v>38</v>
      </c>
      <c r="F55" t="s">
        <v>69</v>
      </c>
      <c r="G55" s="1" t="str">
        <f>"002A"</f>
        <v>002A</v>
      </c>
      <c r="H55" s="1">
        <v>2016</v>
      </c>
      <c r="I55" s="6">
        <v>51325600</v>
      </c>
      <c r="J55" s="6">
        <v>17214400</v>
      </c>
      <c r="K55" s="6">
        <v>34111200</v>
      </c>
      <c r="L55" s="6"/>
    </row>
    <row r="56" spans="1:12" x14ac:dyDescent="0.3">
      <c r="A56" t="s">
        <v>70</v>
      </c>
      <c r="B56" s="5">
        <v>447120</v>
      </c>
      <c r="C56" t="s">
        <v>34</v>
      </c>
      <c r="D56" s="1" t="str">
        <f t="shared" si="1"/>
        <v>44020</v>
      </c>
      <c r="E56" t="s">
        <v>38</v>
      </c>
      <c r="F56" t="s">
        <v>69</v>
      </c>
      <c r="G56" s="1" t="str">
        <f>"003A"</f>
        <v>003A</v>
      </c>
      <c r="H56" s="1">
        <v>2017</v>
      </c>
      <c r="I56" s="6">
        <v>21283200</v>
      </c>
      <c r="J56" s="6">
        <v>14733400</v>
      </c>
      <c r="K56" s="6">
        <v>6549800</v>
      </c>
      <c r="L56" s="6"/>
    </row>
    <row r="57" spans="1:12" x14ac:dyDescent="0.3">
      <c r="A57" t="s">
        <v>70</v>
      </c>
      <c r="B57" s="5">
        <v>447120</v>
      </c>
      <c r="C57" t="s">
        <v>34</v>
      </c>
      <c r="D57" s="1" t="str">
        <f t="shared" si="1"/>
        <v>44020</v>
      </c>
      <c r="E57" t="s">
        <v>38</v>
      </c>
      <c r="F57" t="s">
        <v>69</v>
      </c>
      <c r="G57" s="1" t="str">
        <f>"004A"</f>
        <v>004A</v>
      </c>
      <c r="H57" s="1">
        <v>2018</v>
      </c>
      <c r="I57" s="6">
        <v>15211300</v>
      </c>
      <c r="J57" s="6">
        <v>3599600</v>
      </c>
      <c r="K57" s="6">
        <v>11611700</v>
      </c>
      <c r="L57" s="6"/>
    </row>
    <row r="58" spans="1:12" x14ac:dyDescent="0.3">
      <c r="A58" t="s">
        <v>71</v>
      </c>
      <c r="B58" s="5">
        <v>447140</v>
      </c>
      <c r="C58" t="s">
        <v>34</v>
      </c>
      <c r="D58" s="1" t="str">
        <f t="shared" si="1"/>
        <v>44020</v>
      </c>
      <c r="E58" t="s">
        <v>38</v>
      </c>
      <c r="F58" t="s">
        <v>69</v>
      </c>
      <c r="G58" s="1" t="str">
        <f>"001A"</f>
        <v>001A</v>
      </c>
      <c r="H58" s="1">
        <v>2015</v>
      </c>
      <c r="I58" s="6">
        <v>16381000</v>
      </c>
      <c r="J58" s="6">
        <v>7700</v>
      </c>
      <c r="K58" s="6">
        <v>16373300</v>
      </c>
      <c r="L58" s="6"/>
    </row>
    <row r="59" spans="1:12" x14ac:dyDescent="0.3">
      <c r="A59" t="s">
        <v>71</v>
      </c>
      <c r="B59" s="5">
        <v>447140</v>
      </c>
      <c r="C59" t="s">
        <v>34</v>
      </c>
      <c r="D59" s="1" t="str">
        <f t="shared" si="1"/>
        <v>44020</v>
      </c>
      <c r="E59" t="s">
        <v>38</v>
      </c>
      <c r="F59" t="s">
        <v>69</v>
      </c>
      <c r="G59" s="1" t="str">
        <f>"002A"</f>
        <v>002A</v>
      </c>
      <c r="H59" s="1">
        <v>2016</v>
      </c>
      <c r="I59" s="6">
        <v>51325600</v>
      </c>
      <c r="J59" s="6">
        <v>17214400</v>
      </c>
      <c r="K59" s="6">
        <v>34111200</v>
      </c>
      <c r="L59" s="6"/>
    </row>
    <row r="60" spans="1:12" x14ac:dyDescent="0.3">
      <c r="A60" t="s">
        <v>71</v>
      </c>
      <c r="B60" s="5">
        <v>447140</v>
      </c>
      <c r="C60" t="s">
        <v>34</v>
      </c>
      <c r="D60" s="1" t="str">
        <f t="shared" si="1"/>
        <v>44020</v>
      </c>
      <c r="E60" t="s">
        <v>38</v>
      </c>
      <c r="F60" t="s">
        <v>69</v>
      </c>
      <c r="G60" s="1" t="str">
        <f>"003A"</f>
        <v>003A</v>
      </c>
      <c r="H60" s="1">
        <v>2017</v>
      </c>
      <c r="I60" s="6">
        <v>21283200</v>
      </c>
      <c r="J60" s="6">
        <v>14733400</v>
      </c>
      <c r="K60" s="6">
        <v>6549800</v>
      </c>
      <c r="L60" s="6"/>
    </row>
    <row r="61" spans="1:12" x14ac:dyDescent="0.3">
      <c r="A61" t="s">
        <v>71</v>
      </c>
      <c r="B61" s="5">
        <v>447140</v>
      </c>
      <c r="C61" t="s">
        <v>34</v>
      </c>
      <c r="D61" s="1" t="str">
        <f t="shared" si="1"/>
        <v>44020</v>
      </c>
      <c r="E61" t="s">
        <v>38</v>
      </c>
      <c r="F61" t="s">
        <v>69</v>
      </c>
      <c r="G61" s="1" t="str">
        <f>"004A"</f>
        <v>004A</v>
      </c>
      <c r="H61" s="1">
        <v>2018</v>
      </c>
      <c r="I61" s="6">
        <v>15211300</v>
      </c>
      <c r="J61" s="6">
        <v>3676100</v>
      </c>
      <c r="K61" s="6">
        <v>11535200</v>
      </c>
      <c r="L61" s="6"/>
    </row>
    <row r="62" spans="1:12" x14ac:dyDescent="0.3">
      <c r="A62" t="s">
        <v>72</v>
      </c>
      <c r="B62" s="5">
        <v>55040</v>
      </c>
      <c r="C62" t="s">
        <v>73</v>
      </c>
      <c r="D62" s="1" t="str">
        <f>"05102"</f>
        <v>05102</v>
      </c>
      <c r="E62" t="s">
        <v>26</v>
      </c>
      <c r="F62" t="s">
        <v>74</v>
      </c>
      <c r="G62" s="1" t="str">
        <f>"001"</f>
        <v>001</v>
      </c>
      <c r="H62" s="1">
        <v>2012</v>
      </c>
      <c r="I62" s="6">
        <v>123490700</v>
      </c>
      <c r="J62" s="6">
        <v>84407400</v>
      </c>
      <c r="K62" s="6">
        <v>39083300</v>
      </c>
      <c r="L62" s="6"/>
    </row>
    <row r="63" spans="1:12" x14ac:dyDescent="0.3">
      <c r="A63" t="s">
        <v>72</v>
      </c>
      <c r="B63" s="5">
        <v>55040</v>
      </c>
      <c r="C63" t="s">
        <v>73</v>
      </c>
      <c r="D63" s="1" t="str">
        <f>"05104"</f>
        <v>05104</v>
      </c>
      <c r="E63" t="s">
        <v>26</v>
      </c>
      <c r="F63" t="s">
        <v>75</v>
      </c>
      <c r="G63" s="1" t="str">
        <f>"003"</f>
        <v>003</v>
      </c>
      <c r="H63" s="1">
        <v>2008</v>
      </c>
      <c r="I63" s="6">
        <v>550542400</v>
      </c>
      <c r="J63" s="6">
        <v>349253900</v>
      </c>
      <c r="K63" s="6">
        <v>201288500</v>
      </c>
      <c r="L63" s="6"/>
    </row>
    <row r="64" spans="1:12" x14ac:dyDescent="0.3">
      <c r="A64" t="s">
        <v>72</v>
      </c>
      <c r="B64" s="5">
        <v>55040</v>
      </c>
      <c r="C64" t="s">
        <v>73</v>
      </c>
      <c r="D64" s="1" t="str">
        <f>"05104"</f>
        <v>05104</v>
      </c>
      <c r="E64" t="s">
        <v>26</v>
      </c>
      <c r="F64" t="s">
        <v>75</v>
      </c>
      <c r="G64" s="1" t="str">
        <f>"004"</f>
        <v>004</v>
      </c>
      <c r="H64" s="1">
        <v>2008</v>
      </c>
      <c r="I64" s="6">
        <v>83398200</v>
      </c>
      <c r="J64" s="6">
        <v>15987400</v>
      </c>
      <c r="K64" s="6">
        <v>67410800</v>
      </c>
      <c r="L64" s="6"/>
    </row>
    <row r="65" spans="1:12" x14ac:dyDescent="0.3">
      <c r="A65" t="s">
        <v>72</v>
      </c>
      <c r="B65" s="5">
        <v>55040</v>
      </c>
      <c r="C65" t="s">
        <v>73</v>
      </c>
      <c r="D65" s="1" t="str">
        <f>"05104"</f>
        <v>05104</v>
      </c>
      <c r="E65" t="s">
        <v>26</v>
      </c>
      <c r="F65" t="s">
        <v>75</v>
      </c>
      <c r="G65" s="1" t="str">
        <f>"005"</f>
        <v>005</v>
      </c>
      <c r="H65" s="1">
        <v>2014</v>
      </c>
      <c r="I65" s="6">
        <v>89000400</v>
      </c>
      <c r="J65" s="6">
        <v>62012600</v>
      </c>
      <c r="K65" s="6">
        <v>26987800</v>
      </c>
      <c r="L65" s="6"/>
    </row>
    <row r="66" spans="1:12" x14ac:dyDescent="0.3">
      <c r="A66" t="s">
        <v>72</v>
      </c>
      <c r="B66" s="5">
        <v>55040</v>
      </c>
      <c r="C66" t="s">
        <v>73</v>
      </c>
      <c r="D66" s="1" t="str">
        <f>"05106"</f>
        <v>05106</v>
      </c>
      <c r="E66" t="s">
        <v>26</v>
      </c>
      <c r="F66" t="s">
        <v>76</v>
      </c>
      <c r="G66" s="1" t="str">
        <f>"001"</f>
        <v>001</v>
      </c>
      <c r="H66" s="1">
        <v>2013</v>
      </c>
      <c r="I66" s="6">
        <v>35224300</v>
      </c>
      <c r="J66" s="6">
        <v>7198700</v>
      </c>
      <c r="K66" s="6">
        <v>28025600</v>
      </c>
      <c r="L66" s="6"/>
    </row>
    <row r="67" spans="1:12" x14ac:dyDescent="0.3">
      <c r="A67" t="s">
        <v>72</v>
      </c>
      <c r="B67" s="5">
        <v>55040</v>
      </c>
      <c r="C67" t="s">
        <v>73</v>
      </c>
      <c r="D67" s="1" t="str">
        <f>"05106"</f>
        <v>05106</v>
      </c>
      <c r="E67" t="s">
        <v>26</v>
      </c>
      <c r="F67" t="s">
        <v>76</v>
      </c>
      <c r="G67" s="1" t="str">
        <f>"002"</f>
        <v>002</v>
      </c>
      <c r="H67" s="1">
        <v>2016</v>
      </c>
      <c r="I67" s="6">
        <v>10635500</v>
      </c>
      <c r="J67" s="6">
        <v>2391100</v>
      </c>
      <c r="K67" s="6">
        <v>8244400</v>
      </c>
      <c r="L67" s="6"/>
    </row>
    <row r="68" spans="1:12" x14ac:dyDescent="0.3">
      <c r="A68" t="s">
        <v>72</v>
      </c>
      <c r="B68" s="5">
        <v>55040</v>
      </c>
      <c r="C68" t="s">
        <v>73</v>
      </c>
      <c r="D68" s="1" t="str">
        <f t="shared" ref="D68:D77" si="2">"05216"</f>
        <v>05216</v>
      </c>
      <c r="E68" t="s">
        <v>16</v>
      </c>
      <c r="F68" t="s">
        <v>77</v>
      </c>
      <c r="G68" s="1" t="str">
        <f>"005"</f>
        <v>005</v>
      </c>
      <c r="H68" s="1">
        <v>1996</v>
      </c>
      <c r="I68" s="6">
        <v>46600400</v>
      </c>
      <c r="J68" s="6">
        <v>11540700</v>
      </c>
      <c r="K68" s="6">
        <v>35059700</v>
      </c>
      <c r="L68" s="6"/>
    </row>
    <row r="69" spans="1:12" x14ac:dyDescent="0.3">
      <c r="A69" t="s">
        <v>72</v>
      </c>
      <c r="B69" s="5">
        <v>55040</v>
      </c>
      <c r="C69" t="s">
        <v>73</v>
      </c>
      <c r="D69" s="1" t="str">
        <f t="shared" si="2"/>
        <v>05216</v>
      </c>
      <c r="E69" t="s">
        <v>16</v>
      </c>
      <c r="F69" t="s">
        <v>77</v>
      </c>
      <c r="G69" s="1" t="str">
        <f>"006"</f>
        <v>006</v>
      </c>
      <c r="H69" s="1">
        <v>1998</v>
      </c>
      <c r="I69" s="6">
        <v>100128100</v>
      </c>
      <c r="J69" s="6">
        <v>7042900</v>
      </c>
      <c r="K69" s="6">
        <v>93085200</v>
      </c>
      <c r="L69" s="6"/>
    </row>
    <row r="70" spans="1:12" x14ac:dyDescent="0.3">
      <c r="A70" t="s">
        <v>72</v>
      </c>
      <c r="B70" s="5">
        <v>55040</v>
      </c>
      <c r="C70" t="s">
        <v>73</v>
      </c>
      <c r="D70" s="1" t="str">
        <f t="shared" si="2"/>
        <v>05216</v>
      </c>
      <c r="E70" t="s">
        <v>16</v>
      </c>
      <c r="F70" t="s">
        <v>77</v>
      </c>
      <c r="G70" s="1" t="str">
        <f>"007"</f>
        <v>007</v>
      </c>
      <c r="H70" s="1">
        <v>2007</v>
      </c>
      <c r="I70" s="6">
        <v>18799600</v>
      </c>
      <c r="J70" s="6">
        <v>12056000</v>
      </c>
      <c r="K70" s="6">
        <v>6743600</v>
      </c>
      <c r="L70" s="6"/>
    </row>
    <row r="71" spans="1:12" x14ac:dyDescent="0.3">
      <c r="A71" t="s">
        <v>72</v>
      </c>
      <c r="B71" s="5">
        <v>55040</v>
      </c>
      <c r="C71" t="s">
        <v>73</v>
      </c>
      <c r="D71" s="1" t="str">
        <f t="shared" si="2"/>
        <v>05216</v>
      </c>
      <c r="E71" t="s">
        <v>16</v>
      </c>
      <c r="F71" t="s">
        <v>77</v>
      </c>
      <c r="G71" s="1" t="str">
        <f>"008"</f>
        <v>008</v>
      </c>
      <c r="H71" s="1">
        <v>2007</v>
      </c>
      <c r="I71" s="6">
        <v>63658300</v>
      </c>
      <c r="J71" s="6">
        <v>36633200</v>
      </c>
      <c r="K71" s="6">
        <v>27025100</v>
      </c>
      <c r="L71" s="6"/>
    </row>
    <row r="72" spans="1:12" x14ac:dyDescent="0.3">
      <c r="A72" t="s">
        <v>72</v>
      </c>
      <c r="B72" s="5">
        <v>55040</v>
      </c>
      <c r="C72" t="s">
        <v>73</v>
      </c>
      <c r="D72" s="1" t="str">
        <f t="shared" si="2"/>
        <v>05216</v>
      </c>
      <c r="E72" t="s">
        <v>16</v>
      </c>
      <c r="F72" t="s">
        <v>77</v>
      </c>
      <c r="G72" s="1" t="str">
        <f>"009"</f>
        <v>009</v>
      </c>
      <c r="H72" s="1">
        <v>2012</v>
      </c>
      <c r="I72" s="6">
        <v>16904200</v>
      </c>
      <c r="J72" s="6">
        <v>14776100</v>
      </c>
      <c r="K72" s="6">
        <v>2128100</v>
      </c>
      <c r="L72" s="6"/>
    </row>
    <row r="73" spans="1:12" x14ac:dyDescent="0.3">
      <c r="A73" t="s">
        <v>72</v>
      </c>
      <c r="B73" s="5">
        <v>55040</v>
      </c>
      <c r="C73" t="s">
        <v>73</v>
      </c>
      <c r="D73" s="1" t="str">
        <f t="shared" si="2"/>
        <v>05216</v>
      </c>
      <c r="E73" t="s">
        <v>16</v>
      </c>
      <c r="F73" t="s">
        <v>77</v>
      </c>
      <c r="G73" s="1" t="str">
        <f>"010"</f>
        <v>010</v>
      </c>
      <c r="H73" s="1">
        <v>2012</v>
      </c>
      <c r="I73" s="6">
        <v>31698000</v>
      </c>
      <c r="J73" s="6">
        <v>24811900</v>
      </c>
      <c r="K73" s="6">
        <v>6886100</v>
      </c>
      <c r="L73" s="6"/>
    </row>
    <row r="74" spans="1:12" x14ac:dyDescent="0.3">
      <c r="A74" t="s">
        <v>72</v>
      </c>
      <c r="B74" s="5">
        <v>55040</v>
      </c>
      <c r="C74" t="s">
        <v>73</v>
      </c>
      <c r="D74" s="1" t="str">
        <f t="shared" si="2"/>
        <v>05216</v>
      </c>
      <c r="E74" t="s">
        <v>16</v>
      </c>
      <c r="F74" t="s">
        <v>77</v>
      </c>
      <c r="G74" s="1" t="str">
        <f>"011"</f>
        <v>011</v>
      </c>
      <c r="H74" s="1">
        <v>2015</v>
      </c>
      <c r="I74" s="6">
        <v>13721100</v>
      </c>
      <c r="J74" s="6">
        <v>6079500</v>
      </c>
      <c r="K74" s="6">
        <v>7641600</v>
      </c>
      <c r="L74" s="6"/>
    </row>
    <row r="75" spans="1:12" x14ac:dyDescent="0.3">
      <c r="A75" t="s">
        <v>72</v>
      </c>
      <c r="B75" s="5">
        <v>55040</v>
      </c>
      <c r="C75" t="s">
        <v>73</v>
      </c>
      <c r="D75" s="1" t="str">
        <f t="shared" si="2"/>
        <v>05216</v>
      </c>
      <c r="E75" t="s">
        <v>16</v>
      </c>
      <c r="F75" t="s">
        <v>77</v>
      </c>
      <c r="G75" s="1" t="str">
        <f>"012"</f>
        <v>012</v>
      </c>
      <c r="H75" s="1">
        <v>2015</v>
      </c>
      <c r="I75" s="6">
        <v>1663900</v>
      </c>
      <c r="J75" s="6">
        <v>129100</v>
      </c>
      <c r="K75" s="6">
        <v>1534800</v>
      </c>
      <c r="L75" s="6"/>
    </row>
    <row r="76" spans="1:12" x14ac:dyDescent="0.3">
      <c r="A76" t="s">
        <v>72</v>
      </c>
      <c r="B76" s="5">
        <v>55040</v>
      </c>
      <c r="C76" t="s">
        <v>73</v>
      </c>
      <c r="D76" s="1" t="str">
        <f t="shared" si="2"/>
        <v>05216</v>
      </c>
      <c r="E76" t="s">
        <v>16</v>
      </c>
      <c r="F76" t="s">
        <v>77</v>
      </c>
      <c r="G76" s="1" t="str">
        <f>"013"</f>
        <v>013</v>
      </c>
      <c r="H76" s="1">
        <v>2017</v>
      </c>
      <c r="I76" s="6">
        <v>57832700</v>
      </c>
      <c r="J76" s="6">
        <v>53361100</v>
      </c>
      <c r="K76" s="6">
        <v>4471600</v>
      </c>
      <c r="L76" s="6"/>
    </row>
    <row r="77" spans="1:12" x14ac:dyDescent="0.3">
      <c r="A77" t="s">
        <v>72</v>
      </c>
      <c r="B77" s="5">
        <v>55040</v>
      </c>
      <c r="C77" t="s">
        <v>73</v>
      </c>
      <c r="D77" s="1" t="str">
        <f t="shared" si="2"/>
        <v>05216</v>
      </c>
      <c r="E77" t="s">
        <v>16</v>
      </c>
      <c r="F77" t="s">
        <v>77</v>
      </c>
      <c r="G77" s="1" t="str">
        <f>"014"</f>
        <v>014</v>
      </c>
      <c r="H77" s="1">
        <v>2019</v>
      </c>
      <c r="I77" s="6">
        <v>574200</v>
      </c>
      <c r="J77" s="6">
        <v>579600</v>
      </c>
      <c r="K77" s="6">
        <v>-5400</v>
      </c>
      <c r="L77" s="6"/>
    </row>
    <row r="78" spans="1:12" x14ac:dyDescent="0.3">
      <c r="A78" t="s">
        <v>72</v>
      </c>
      <c r="B78" s="5">
        <v>55040</v>
      </c>
      <c r="C78" t="s">
        <v>73</v>
      </c>
      <c r="D78" s="1" t="str">
        <f t="shared" ref="D78:D93" si="3">"05231"</f>
        <v>05231</v>
      </c>
      <c r="E78" t="s">
        <v>16</v>
      </c>
      <c r="F78" t="s">
        <v>78</v>
      </c>
      <c r="G78" s="1" t="str">
        <f>"004"</f>
        <v>004</v>
      </c>
      <c r="H78" s="1">
        <v>1998</v>
      </c>
      <c r="I78" s="6">
        <v>50676100</v>
      </c>
      <c r="J78" s="6">
        <v>26954000</v>
      </c>
      <c r="K78" s="6">
        <v>23722100</v>
      </c>
      <c r="L78" s="6"/>
    </row>
    <row r="79" spans="1:12" x14ac:dyDescent="0.3">
      <c r="A79" t="s">
        <v>72</v>
      </c>
      <c r="B79" s="5">
        <v>55040</v>
      </c>
      <c r="C79" t="s">
        <v>73</v>
      </c>
      <c r="D79" s="1" t="str">
        <f t="shared" si="3"/>
        <v>05231</v>
      </c>
      <c r="E79" t="s">
        <v>16</v>
      </c>
      <c r="F79" t="s">
        <v>78</v>
      </c>
      <c r="G79" s="1" t="str">
        <f>"005"</f>
        <v>005</v>
      </c>
      <c r="H79" s="1">
        <v>2000</v>
      </c>
      <c r="I79" s="6">
        <v>138641100</v>
      </c>
      <c r="J79" s="6">
        <v>55249400</v>
      </c>
      <c r="K79" s="6">
        <v>83391700</v>
      </c>
      <c r="L79" s="6"/>
    </row>
    <row r="80" spans="1:12" x14ac:dyDescent="0.3">
      <c r="A80" t="s">
        <v>72</v>
      </c>
      <c r="B80" s="5">
        <v>55040</v>
      </c>
      <c r="C80" t="s">
        <v>73</v>
      </c>
      <c r="D80" s="1" t="str">
        <f t="shared" si="3"/>
        <v>05231</v>
      </c>
      <c r="E80" t="s">
        <v>16</v>
      </c>
      <c r="F80" t="s">
        <v>78</v>
      </c>
      <c r="G80" s="1" t="str">
        <f>"007"</f>
        <v>007</v>
      </c>
      <c r="H80" s="1">
        <v>2002</v>
      </c>
      <c r="I80" s="6">
        <v>48548100</v>
      </c>
      <c r="J80" s="6">
        <v>14369500</v>
      </c>
      <c r="K80" s="6">
        <v>34178600</v>
      </c>
      <c r="L80" s="6"/>
    </row>
    <row r="81" spans="1:12" x14ac:dyDescent="0.3">
      <c r="A81" t="s">
        <v>72</v>
      </c>
      <c r="B81" s="5">
        <v>55040</v>
      </c>
      <c r="C81" t="s">
        <v>73</v>
      </c>
      <c r="D81" s="1" t="str">
        <f t="shared" si="3"/>
        <v>05231</v>
      </c>
      <c r="E81" t="s">
        <v>16</v>
      </c>
      <c r="F81" t="s">
        <v>78</v>
      </c>
      <c r="G81" s="1" t="str">
        <f>"008"</f>
        <v>008</v>
      </c>
      <c r="H81" s="1">
        <v>2002</v>
      </c>
      <c r="I81" s="6">
        <v>23026900</v>
      </c>
      <c r="J81" s="6">
        <v>6338700</v>
      </c>
      <c r="K81" s="6">
        <v>16688200</v>
      </c>
      <c r="L81" s="6"/>
    </row>
    <row r="82" spans="1:12" x14ac:dyDescent="0.3">
      <c r="A82" t="s">
        <v>72</v>
      </c>
      <c r="B82" s="5">
        <v>55040</v>
      </c>
      <c r="C82" t="s">
        <v>73</v>
      </c>
      <c r="D82" s="1" t="str">
        <f t="shared" si="3"/>
        <v>05231</v>
      </c>
      <c r="E82" t="s">
        <v>16</v>
      </c>
      <c r="F82" t="s">
        <v>78</v>
      </c>
      <c r="G82" s="1" t="str">
        <f>"009"</f>
        <v>009</v>
      </c>
      <c r="H82" s="1">
        <v>2004</v>
      </c>
      <c r="I82" s="6">
        <v>11896200</v>
      </c>
      <c r="J82" s="6">
        <v>3792300</v>
      </c>
      <c r="K82" s="6">
        <v>8103900</v>
      </c>
      <c r="L82" s="6"/>
    </row>
    <row r="83" spans="1:12" x14ac:dyDescent="0.3">
      <c r="A83" t="s">
        <v>72</v>
      </c>
      <c r="B83" s="5">
        <v>55040</v>
      </c>
      <c r="C83" t="s">
        <v>73</v>
      </c>
      <c r="D83" s="1" t="str">
        <f t="shared" si="3"/>
        <v>05231</v>
      </c>
      <c r="E83" t="s">
        <v>16</v>
      </c>
      <c r="F83" t="s">
        <v>78</v>
      </c>
      <c r="G83" s="1" t="str">
        <f>"010"</f>
        <v>010</v>
      </c>
      <c r="H83" s="1">
        <v>2004</v>
      </c>
      <c r="I83" s="6">
        <v>35440300</v>
      </c>
      <c r="J83" s="6">
        <v>24402500</v>
      </c>
      <c r="K83" s="6">
        <v>11037800</v>
      </c>
      <c r="L83" s="6"/>
    </row>
    <row r="84" spans="1:12" x14ac:dyDescent="0.3">
      <c r="A84" t="s">
        <v>72</v>
      </c>
      <c r="B84" s="5">
        <v>55040</v>
      </c>
      <c r="C84" t="s">
        <v>73</v>
      </c>
      <c r="D84" s="1" t="str">
        <f t="shared" si="3"/>
        <v>05231</v>
      </c>
      <c r="E84" t="s">
        <v>16</v>
      </c>
      <c r="F84" t="s">
        <v>78</v>
      </c>
      <c r="G84" s="1" t="str">
        <f>"012"</f>
        <v>012</v>
      </c>
      <c r="H84" s="1">
        <v>2005</v>
      </c>
      <c r="I84" s="6">
        <v>304094500</v>
      </c>
      <c r="J84" s="6">
        <v>196591800</v>
      </c>
      <c r="K84" s="6">
        <v>107502700</v>
      </c>
      <c r="L84" s="6"/>
    </row>
    <row r="85" spans="1:12" x14ac:dyDescent="0.3">
      <c r="A85" t="s">
        <v>72</v>
      </c>
      <c r="B85" s="5">
        <v>55040</v>
      </c>
      <c r="C85" t="s">
        <v>73</v>
      </c>
      <c r="D85" s="1" t="str">
        <f t="shared" si="3"/>
        <v>05231</v>
      </c>
      <c r="E85" t="s">
        <v>16</v>
      </c>
      <c r="F85" t="s">
        <v>78</v>
      </c>
      <c r="G85" s="1" t="str">
        <f>"013"</f>
        <v>013</v>
      </c>
      <c r="H85" s="1">
        <v>2005</v>
      </c>
      <c r="I85" s="6">
        <v>157594200</v>
      </c>
      <c r="J85" s="6">
        <v>46360500</v>
      </c>
      <c r="K85" s="6">
        <v>111233700</v>
      </c>
      <c r="L85" s="6"/>
    </row>
    <row r="86" spans="1:12" x14ac:dyDescent="0.3">
      <c r="A86" t="s">
        <v>72</v>
      </c>
      <c r="B86" s="5">
        <v>55040</v>
      </c>
      <c r="C86" t="s">
        <v>73</v>
      </c>
      <c r="D86" s="1" t="str">
        <f t="shared" si="3"/>
        <v>05231</v>
      </c>
      <c r="E86" t="s">
        <v>16</v>
      </c>
      <c r="F86" t="s">
        <v>78</v>
      </c>
      <c r="G86" s="1" t="str">
        <f>"014"</f>
        <v>014</v>
      </c>
      <c r="H86" s="1">
        <v>2006</v>
      </c>
      <c r="I86" s="6">
        <v>29090600</v>
      </c>
      <c r="J86" s="6">
        <v>6155500</v>
      </c>
      <c r="K86" s="6">
        <v>22935100</v>
      </c>
      <c r="L86" s="6"/>
    </row>
    <row r="87" spans="1:12" x14ac:dyDescent="0.3">
      <c r="A87" t="s">
        <v>72</v>
      </c>
      <c r="B87" s="5">
        <v>55040</v>
      </c>
      <c r="C87" t="s">
        <v>73</v>
      </c>
      <c r="D87" s="1" t="str">
        <f t="shared" si="3"/>
        <v>05231</v>
      </c>
      <c r="E87" t="s">
        <v>16</v>
      </c>
      <c r="F87" t="s">
        <v>78</v>
      </c>
      <c r="G87" s="1" t="str">
        <f>"016"</f>
        <v>016</v>
      </c>
      <c r="H87" s="1">
        <v>2007</v>
      </c>
      <c r="I87" s="6">
        <v>101944200</v>
      </c>
      <c r="J87" s="6">
        <v>82363200</v>
      </c>
      <c r="K87" s="6">
        <v>19581000</v>
      </c>
      <c r="L87" s="6"/>
    </row>
    <row r="88" spans="1:12" x14ac:dyDescent="0.3">
      <c r="A88" t="s">
        <v>72</v>
      </c>
      <c r="B88" s="5">
        <v>55040</v>
      </c>
      <c r="C88" t="s">
        <v>73</v>
      </c>
      <c r="D88" s="1" t="str">
        <f t="shared" si="3"/>
        <v>05231</v>
      </c>
      <c r="E88" t="s">
        <v>16</v>
      </c>
      <c r="F88" t="s">
        <v>78</v>
      </c>
      <c r="G88" s="1" t="str">
        <f>"018"</f>
        <v>018</v>
      </c>
      <c r="H88" s="1">
        <v>2016</v>
      </c>
      <c r="I88" s="6">
        <v>50049600</v>
      </c>
      <c r="J88" s="6">
        <v>29760700</v>
      </c>
      <c r="K88" s="6">
        <v>20288900</v>
      </c>
      <c r="L88" s="6"/>
    </row>
    <row r="89" spans="1:12" x14ac:dyDescent="0.3">
      <c r="A89" t="s">
        <v>72</v>
      </c>
      <c r="B89" s="5">
        <v>55040</v>
      </c>
      <c r="C89" t="s">
        <v>73</v>
      </c>
      <c r="D89" s="1" t="str">
        <f t="shared" si="3"/>
        <v>05231</v>
      </c>
      <c r="E89" t="s">
        <v>16</v>
      </c>
      <c r="F89" t="s">
        <v>78</v>
      </c>
      <c r="G89" s="1" t="str">
        <f>"019"</f>
        <v>019</v>
      </c>
      <c r="H89" s="1">
        <v>2017</v>
      </c>
      <c r="I89" s="6">
        <v>36281100</v>
      </c>
      <c r="J89" s="6">
        <v>27027500</v>
      </c>
      <c r="K89" s="6">
        <v>9253600</v>
      </c>
      <c r="L89" s="6"/>
    </row>
    <row r="90" spans="1:12" x14ac:dyDescent="0.3">
      <c r="A90" t="s">
        <v>72</v>
      </c>
      <c r="B90" s="5">
        <v>55040</v>
      </c>
      <c r="C90" t="s">
        <v>73</v>
      </c>
      <c r="D90" s="1" t="str">
        <f t="shared" si="3"/>
        <v>05231</v>
      </c>
      <c r="E90" t="s">
        <v>16</v>
      </c>
      <c r="F90" t="s">
        <v>78</v>
      </c>
      <c r="G90" s="1" t="str">
        <f>"020"</f>
        <v>020</v>
      </c>
      <c r="H90" s="1">
        <v>2018</v>
      </c>
      <c r="I90" s="6">
        <v>10372300</v>
      </c>
      <c r="J90" s="6">
        <v>5285100</v>
      </c>
      <c r="K90" s="6">
        <v>5087200</v>
      </c>
      <c r="L90" s="6"/>
    </row>
    <row r="91" spans="1:12" x14ac:dyDescent="0.3">
      <c r="A91" t="s">
        <v>72</v>
      </c>
      <c r="B91" s="5">
        <v>55040</v>
      </c>
      <c r="C91" t="s">
        <v>73</v>
      </c>
      <c r="D91" s="1" t="str">
        <f t="shared" si="3"/>
        <v>05231</v>
      </c>
      <c r="E91" t="s">
        <v>16</v>
      </c>
      <c r="F91" t="s">
        <v>78</v>
      </c>
      <c r="G91" s="1" t="str">
        <f>"021"</f>
        <v>021</v>
      </c>
      <c r="H91" s="1">
        <v>2018</v>
      </c>
      <c r="I91" s="6">
        <v>93637900</v>
      </c>
      <c r="J91" s="6">
        <v>25446300</v>
      </c>
      <c r="K91" s="6">
        <v>68191600</v>
      </c>
      <c r="L91" s="6"/>
    </row>
    <row r="92" spans="1:12" x14ac:dyDescent="0.3">
      <c r="A92" t="s">
        <v>72</v>
      </c>
      <c r="B92" s="5">
        <v>55040</v>
      </c>
      <c r="C92" t="s">
        <v>73</v>
      </c>
      <c r="D92" s="1" t="str">
        <f t="shared" si="3"/>
        <v>05231</v>
      </c>
      <c r="E92" t="s">
        <v>16</v>
      </c>
      <c r="F92" t="s">
        <v>78</v>
      </c>
      <c r="G92" s="1" t="str">
        <f>"022"</f>
        <v>022</v>
      </c>
      <c r="H92" s="1">
        <v>2019</v>
      </c>
      <c r="I92" s="6">
        <v>3820600</v>
      </c>
      <c r="J92" s="6">
        <v>3941400</v>
      </c>
      <c r="K92" s="6">
        <v>-120800</v>
      </c>
      <c r="L92" s="6"/>
    </row>
    <row r="93" spans="1:12" x14ac:dyDescent="0.3">
      <c r="A93" t="s">
        <v>72</v>
      </c>
      <c r="B93" s="5">
        <v>55040</v>
      </c>
      <c r="C93" t="s">
        <v>73</v>
      </c>
      <c r="D93" s="1" t="str">
        <f t="shared" si="3"/>
        <v>05231</v>
      </c>
      <c r="E93" t="s">
        <v>16</v>
      </c>
      <c r="F93" t="s">
        <v>78</v>
      </c>
      <c r="G93" s="1" t="str">
        <f>"023"</f>
        <v>023</v>
      </c>
      <c r="H93" s="1">
        <v>2019</v>
      </c>
      <c r="I93" s="6">
        <v>12625900</v>
      </c>
      <c r="J93" s="6">
        <v>12027400</v>
      </c>
      <c r="K93" s="6">
        <v>598500</v>
      </c>
      <c r="L93" s="6"/>
    </row>
    <row r="94" spans="1:12" x14ac:dyDescent="0.3">
      <c r="A94" t="s">
        <v>72</v>
      </c>
      <c r="B94" s="5">
        <v>55040</v>
      </c>
      <c r="C94" t="s">
        <v>73</v>
      </c>
      <c r="D94" s="1" t="str">
        <f>"05126"</f>
        <v>05126</v>
      </c>
      <c r="E94" t="s">
        <v>26</v>
      </c>
      <c r="F94" t="s">
        <v>79</v>
      </c>
      <c r="G94" s="1" t="str">
        <f>"001"</f>
        <v>001</v>
      </c>
      <c r="H94" s="1">
        <v>2009</v>
      </c>
      <c r="I94" s="6">
        <v>218957800</v>
      </c>
      <c r="J94" s="6">
        <v>20991900</v>
      </c>
      <c r="K94" s="6">
        <v>197965900</v>
      </c>
      <c r="L94" s="6"/>
    </row>
    <row r="95" spans="1:12" x14ac:dyDescent="0.3">
      <c r="A95" t="s">
        <v>72</v>
      </c>
      <c r="B95" s="5">
        <v>55040</v>
      </c>
      <c r="C95" t="s">
        <v>73</v>
      </c>
      <c r="D95" s="1" t="str">
        <f>"05126"</f>
        <v>05126</v>
      </c>
      <c r="E95" t="s">
        <v>26</v>
      </c>
      <c r="F95" t="s">
        <v>79</v>
      </c>
      <c r="G95" s="1" t="str">
        <f>"002"</f>
        <v>002</v>
      </c>
      <c r="H95" s="1">
        <v>2011</v>
      </c>
      <c r="I95" s="6">
        <v>83905600</v>
      </c>
      <c r="J95" s="6">
        <v>3285500</v>
      </c>
      <c r="K95" s="6">
        <v>80620100</v>
      </c>
      <c r="L95" s="6"/>
    </row>
    <row r="96" spans="1:12" x14ac:dyDescent="0.3">
      <c r="A96" t="s">
        <v>72</v>
      </c>
      <c r="B96" s="5">
        <v>55040</v>
      </c>
      <c r="C96" t="s">
        <v>73</v>
      </c>
      <c r="D96" s="1" t="str">
        <f t="shared" ref="D96:D102" si="4">"05136"</f>
        <v>05136</v>
      </c>
      <c r="E96" t="s">
        <v>26</v>
      </c>
      <c r="F96" t="s">
        <v>80</v>
      </c>
      <c r="G96" s="1" t="str">
        <f>"003"</f>
        <v>003</v>
      </c>
      <c r="H96" s="1">
        <v>2006</v>
      </c>
      <c r="I96" s="6">
        <v>40693100</v>
      </c>
      <c r="J96" s="6">
        <v>16302800</v>
      </c>
      <c r="K96" s="6">
        <v>24390300</v>
      </c>
      <c r="L96" s="6"/>
    </row>
    <row r="97" spans="1:12" x14ac:dyDescent="0.3">
      <c r="A97" t="s">
        <v>72</v>
      </c>
      <c r="B97" s="5">
        <v>55040</v>
      </c>
      <c r="C97" t="s">
        <v>73</v>
      </c>
      <c r="D97" s="1" t="str">
        <f t="shared" si="4"/>
        <v>05136</v>
      </c>
      <c r="E97" t="s">
        <v>26</v>
      </c>
      <c r="F97" t="s">
        <v>80</v>
      </c>
      <c r="G97" s="1" t="str">
        <f>"004"</f>
        <v>004</v>
      </c>
      <c r="H97" s="1">
        <v>2007</v>
      </c>
      <c r="I97" s="6">
        <v>109611200</v>
      </c>
      <c r="J97" s="6">
        <v>68155700</v>
      </c>
      <c r="K97" s="6">
        <v>41455500</v>
      </c>
      <c r="L97" s="6"/>
    </row>
    <row r="98" spans="1:12" x14ac:dyDescent="0.3">
      <c r="A98" t="s">
        <v>72</v>
      </c>
      <c r="B98" s="5">
        <v>55040</v>
      </c>
      <c r="C98" t="s">
        <v>73</v>
      </c>
      <c r="D98" s="1" t="str">
        <f t="shared" si="4"/>
        <v>05136</v>
      </c>
      <c r="E98" t="s">
        <v>26</v>
      </c>
      <c r="F98" t="s">
        <v>80</v>
      </c>
      <c r="G98" s="1" t="str">
        <f>"005"</f>
        <v>005</v>
      </c>
      <c r="H98" s="1">
        <v>2008</v>
      </c>
      <c r="I98" s="6">
        <v>13299000</v>
      </c>
      <c r="J98" s="6">
        <v>9872400</v>
      </c>
      <c r="K98" s="6">
        <v>3426600</v>
      </c>
      <c r="L98" s="6"/>
    </row>
    <row r="99" spans="1:12" x14ac:dyDescent="0.3">
      <c r="A99" t="s">
        <v>72</v>
      </c>
      <c r="B99" s="5">
        <v>55040</v>
      </c>
      <c r="C99" t="s">
        <v>73</v>
      </c>
      <c r="D99" s="1" t="str">
        <f t="shared" si="4"/>
        <v>05136</v>
      </c>
      <c r="E99" t="s">
        <v>26</v>
      </c>
      <c r="F99" t="s">
        <v>80</v>
      </c>
      <c r="G99" s="1" t="str">
        <f>"006"</f>
        <v>006</v>
      </c>
      <c r="H99" s="1">
        <v>2008</v>
      </c>
      <c r="I99" s="6">
        <v>41016900</v>
      </c>
      <c r="J99" s="6">
        <v>7930100</v>
      </c>
      <c r="K99" s="6">
        <v>33086800</v>
      </c>
      <c r="L99" s="6"/>
    </row>
    <row r="100" spans="1:12" x14ac:dyDescent="0.3">
      <c r="A100" t="s">
        <v>72</v>
      </c>
      <c r="B100" s="5">
        <v>55040</v>
      </c>
      <c r="C100" t="s">
        <v>73</v>
      </c>
      <c r="D100" s="1" t="str">
        <f t="shared" si="4"/>
        <v>05136</v>
      </c>
      <c r="E100" t="s">
        <v>26</v>
      </c>
      <c r="F100" t="s">
        <v>80</v>
      </c>
      <c r="G100" s="1" t="str">
        <f>"007"</f>
        <v>007</v>
      </c>
      <c r="H100" s="1">
        <v>2012</v>
      </c>
      <c r="I100" s="6">
        <v>20202000</v>
      </c>
      <c r="J100" s="6">
        <v>18245700</v>
      </c>
      <c r="K100" s="6">
        <v>1956300</v>
      </c>
      <c r="L100" s="6"/>
    </row>
    <row r="101" spans="1:12" x14ac:dyDescent="0.3">
      <c r="A101" t="s">
        <v>72</v>
      </c>
      <c r="B101" s="5">
        <v>55040</v>
      </c>
      <c r="C101" t="s">
        <v>73</v>
      </c>
      <c r="D101" s="1" t="str">
        <f t="shared" si="4"/>
        <v>05136</v>
      </c>
      <c r="E101" t="s">
        <v>26</v>
      </c>
      <c r="F101" t="s">
        <v>80</v>
      </c>
      <c r="G101" s="1" t="str">
        <f>"008"</f>
        <v>008</v>
      </c>
      <c r="H101" s="1">
        <v>2015</v>
      </c>
      <c r="I101" s="6">
        <v>37679700</v>
      </c>
      <c r="J101" s="6">
        <v>8378100</v>
      </c>
      <c r="K101" s="6">
        <v>29301600</v>
      </c>
      <c r="L101" s="6"/>
    </row>
    <row r="102" spans="1:12" x14ac:dyDescent="0.3">
      <c r="A102" t="s">
        <v>72</v>
      </c>
      <c r="B102" s="5">
        <v>55040</v>
      </c>
      <c r="C102" t="s">
        <v>73</v>
      </c>
      <c r="D102" s="1" t="str">
        <f t="shared" si="4"/>
        <v>05136</v>
      </c>
      <c r="E102" t="s">
        <v>26</v>
      </c>
      <c r="F102" t="s">
        <v>80</v>
      </c>
      <c r="G102" s="1" t="str">
        <f>"009"</f>
        <v>009</v>
      </c>
      <c r="H102" s="1">
        <v>2019</v>
      </c>
      <c r="I102" s="6">
        <v>3026900</v>
      </c>
      <c r="J102" s="6">
        <v>6637800</v>
      </c>
      <c r="K102" s="6">
        <v>-3610900</v>
      </c>
      <c r="L102" s="6"/>
    </row>
    <row r="103" spans="1:12" x14ac:dyDescent="0.3">
      <c r="A103" t="s">
        <v>72</v>
      </c>
      <c r="B103" s="5">
        <v>55040</v>
      </c>
      <c r="C103" t="s">
        <v>73</v>
      </c>
      <c r="D103" s="1" t="str">
        <f>"05024"</f>
        <v>05024</v>
      </c>
      <c r="E103" t="s">
        <v>38</v>
      </c>
      <c r="F103" t="s">
        <v>81</v>
      </c>
      <c r="G103" s="1" t="str">
        <f>"001A"</f>
        <v>001A</v>
      </c>
      <c r="H103" s="1">
        <v>2018</v>
      </c>
      <c r="I103" s="6">
        <v>7800300</v>
      </c>
      <c r="J103" s="6">
        <v>212900</v>
      </c>
      <c r="K103" s="6">
        <v>7587400</v>
      </c>
      <c r="L103" s="6"/>
    </row>
    <row r="104" spans="1:12" x14ac:dyDescent="0.3">
      <c r="A104" t="s">
        <v>72</v>
      </c>
      <c r="B104" s="5">
        <v>55040</v>
      </c>
      <c r="C104" t="s">
        <v>73</v>
      </c>
      <c r="D104" s="1" t="str">
        <f>"05024"</f>
        <v>05024</v>
      </c>
      <c r="E104" t="s">
        <v>38</v>
      </c>
      <c r="F104" t="s">
        <v>81</v>
      </c>
      <c r="G104" s="1" t="str">
        <f>"002A"</f>
        <v>002A</v>
      </c>
      <c r="H104" s="1">
        <v>2018</v>
      </c>
      <c r="I104" s="6">
        <v>14873700</v>
      </c>
      <c r="J104" s="6">
        <v>1218900</v>
      </c>
      <c r="K104" s="6">
        <v>13654800</v>
      </c>
      <c r="L104" s="6"/>
    </row>
    <row r="105" spans="1:12" x14ac:dyDescent="0.3">
      <c r="A105" t="s">
        <v>72</v>
      </c>
      <c r="B105" s="5">
        <v>55040</v>
      </c>
      <c r="C105" t="s">
        <v>73</v>
      </c>
      <c r="D105" s="1" t="str">
        <f>"05025"</f>
        <v>05025</v>
      </c>
      <c r="E105" t="s">
        <v>38</v>
      </c>
      <c r="F105" t="s">
        <v>82</v>
      </c>
      <c r="G105" s="1" t="str">
        <f>"001A"</f>
        <v>001A</v>
      </c>
      <c r="H105" s="1">
        <v>2015</v>
      </c>
      <c r="I105" s="6">
        <v>53015900</v>
      </c>
      <c r="J105" s="6">
        <v>27418500</v>
      </c>
      <c r="K105" s="6">
        <v>25597400</v>
      </c>
      <c r="L105" s="6"/>
    </row>
    <row r="106" spans="1:12" x14ac:dyDescent="0.3">
      <c r="A106" t="s">
        <v>72</v>
      </c>
      <c r="B106" s="5">
        <v>55040</v>
      </c>
      <c r="C106" t="s">
        <v>73</v>
      </c>
      <c r="D106" s="1" t="str">
        <f>"05025"</f>
        <v>05025</v>
      </c>
      <c r="E106" t="s">
        <v>38</v>
      </c>
      <c r="F106" t="s">
        <v>82</v>
      </c>
      <c r="G106" s="1" t="str">
        <f>"002T"</f>
        <v>002T</v>
      </c>
      <c r="H106" s="1">
        <v>2019</v>
      </c>
      <c r="I106" s="6">
        <v>3944900</v>
      </c>
      <c r="J106" s="6">
        <v>440000</v>
      </c>
      <c r="K106" s="6">
        <v>3504900</v>
      </c>
      <c r="L106" s="6"/>
    </row>
    <row r="107" spans="1:12" x14ac:dyDescent="0.3">
      <c r="A107" t="s">
        <v>72</v>
      </c>
      <c r="B107" s="5">
        <v>55040</v>
      </c>
      <c r="C107" t="s">
        <v>73</v>
      </c>
      <c r="D107" s="1" t="str">
        <f>"05171"</f>
        <v>05171</v>
      </c>
      <c r="E107" t="s">
        <v>26</v>
      </c>
      <c r="F107" t="s">
        <v>83</v>
      </c>
      <c r="G107" s="1" t="str">
        <f>"002"</f>
        <v>002</v>
      </c>
      <c r="H107" s="1">
        <v>2005</v>
      </c>
      <c r="I107" s="6">
        <v>21113200</v>
      </c>
      <c r="J107" s="6">
        <v>10361100</v>
      </c>
      <c r="K107" s="6">
        <v>10752100</v>
      </c>
      <c r="L107" s="6"/>
    </row>
    <row r="108" spans="1:12" x14ac:dyDescent="0.3">
      <c r="A108" t="s">
        <v>72</v>
      </c>
      <c r="B108" s="5">
        <v>55040</v>
      </c>
      <c r="C108" t="s">
        <v>73</v>
      </c>
      <c r="D108" s="1" t="str">
        <f>"05171"</f>
        <v>05171</v>
      </c>
      <c r="E108" t="s">
        <v>26</v>
      </c>
      <c r="F108" t="s">
        <v>83</v>
      </c>
      <c r="G108" s="1" t="str">
        <f>"003"</f>
        <v>003</v>
      </c>
      <c r="H108" s="1">
        <v>2014</v>
      </c>
      <c r="I108" s="6">
        <v>5649200</v>
      </c>
      <c r="J108" s="6">
        <v>6000000</v>
      </c>
      <c r="K108" s="6">
        <v>-350800</v>
      </c>
      <c r="L108" s="6"/>
    </row>
    <row r="109" spans="1:12" x14ac:dyDescent="0.3">
      <c r="A109" t="s">
        <v>72</v>
      </c>
      <c r="B109" s="5">
        <v>55040</v>
      </c>
      <c r="C109" t="s">
        <v>73</v>
      </c>
      <c r="D109" s="1" t="str">
        <f>"05171"</f>
        <v>05171</v>
      </c>
      <c r="E109" t="s">
        <v>26</v>
      </c>
      <c r="F109" t="s">
        <v>83</v>
      </c>
      <c r="G109" s="1" t="str">
        <f>"004"</f>
        <v>004</v>
      </c>
      <c r="H109" s="1">
        <v>2015</v>
      </c>
      <c r="I109" s="6">
        <v>21812700</v>
      </c>
      <c r="J109" s="6">
        <v>1902300</v>
      </c>
      <c r="K109" s="6">
        <v>19910400</v>
      </c>
      <c r="L109" s="6"/>
    </row>
    <row r="110" spans="1:12" x14ac:dyDescent="0.3">
      <c r="A110" t="s">
        <v>72</v>
      </c>
      <c r="B110" s="5">
        <v>55040</v>
      </c>
      <c r="C110" t="s">
        <v>73</v>
      </c>
      <c r="D110" s="1" t="str">
        <f>"05178"</f>
        <v>05178</v>
      </c>
      <c r="E110" t="s">
        <v>26</v>
      </c>
      <c r="F110" t="s">
        <v>84</v>
      </c>
      <c r="G110" s="1" t="str">
        <f>"001"</f>
        <v>001</v>
      </c>
      <c r="H110" s="1">
        <v>2004</v>
      </c>
      <c r="I110" s="6">
        <v>57335900</v>
      </c>
      <c r="J110" s="6">
        <v>10470700</v>
      </c>
      <c r="K110" s="6">
        <v>46865200</v>
      </c>
      <c r="L110" s="6"/>
    </row>
    <row r="111" spans="1:12" x14ac:dyDescent="0.3">
      <c r="A111" t="s">
        <v>72</v>
      </c>
      <c r="B111" s="5">
        <v>55040</v>
      </c>
      <c r="C111" t="s">
        <v>73</v>
      </c>
      <c r="D111" s="1" t="str">
        <f>"05178"</f>
        <v>05178</v>
      </c>
      <c r="E111" t="s">
        <v>26</v>
      </c>
      <c r="F111" t="s">
        <v>84</v>
      </c>
      <c r="G111" s="1" t="str">
        <f>"002"</f>
        <v>002</v>
      </c>
      <c r="H111" s="1">
        <v>2006</v>
      </c>
      <c r="I111" s="6">
        <v>26123500</v>
      </c>
      <c r="J111" s="6">
        <v>10526200</v>
      </c>
      <c r="K111" s="6">
        <v>15597300</v>
      </c>
      <c r="L111" s="6"/>
    </row>
    <row r="112" spans="1:12" x14ac:dyDescent="0.3">
      <c r="A112" t="s">
        <v>72</v>
      </c>
      <c r="B112" s="5">
        <v>55040</v>
      </c>
      <c r="C112" t="s">
        <v>73</v>
      </c>
      <c r="D112" s="1" t="str">
        <f>"05178"</f>
        <v>05178</v>
      </c>
      <c r="E112" t="s">
        <v>26</v>
      </c>
      <c r="F112" t="s">
        <v>84</v>
      </c>
      <c r="G112" s="1" t="str">
        <f>"004"</f>
        <v>004</v>
      </c>
      <c r="H112" s="1">
        <v>2014</v>
      </c>
      <c r="I112" s="6">
        <v>67891900</v>
      </c>
      <c r="J112" s="6">
        <v>34008700</v>
      </c>
      <c r="K112" s="6">
        <v>33883200</v>
      </c>
      <c r="L112" s="6"/>
    </row>
    <row r="113" spans="1:13" x14ac:dyDescent="0.3">
      <c r="A113" t="s">
        <v>72</v>
      </c>
      <c r="B113" s="5">
        <v>55040</v>
      </c>
      <c r="C113" t="s">
        <v>85</v>
      </c>
      <c r="D113" s="1" t="str">
        <f>"31146"</f>
        <v>31146</v>
      </c>
      <c r="E113" t="s">
        <v>26</v>
      </c>
      <c r="F113" t="s">
        <v>86</v>
      </c>
      <c r="G113" s="1" t="str">
        <f>"001"</f>
        <v>001</v>
      </c>
      <c r="H113" s="1">
        <v>1995</v>
      </c>
      <c r="I113" s="6">
        <v>39113300</v>
      </c>
      <c r="J113" s="6">
        <v>4720200</v>
      </c>
      <c r="K113" s="6">
        <v>34393100</v>
      </c>
      <c r="L113" s="6"/>
    </row>
    <row r="114" spans="1:13" x14ac:dyDescent="0.3">
      <c r="A114" t="s">
        <v>87</v>
      </c>
      <c r="B114" s="5">
        <v>447060</v>
      </c>
      <c r="C114" t="s">
        <v>34</v>
      </c>
      <c r="D114" s="1" t="str">
        <f>"44022"</f>
        <v>44022</v>
      </c>
      <c r="E114" t="s">
        <v>38</v>
      </c>
      <c r="F114" t="s">
        <v>88</v>
      </c>
      <c r="G114" s="1" t="str">
        <f>"001A"</f>
        <v>001A</v>
      </c>
      <c r="H114" s="1">
        <v>2017</v>
      </c>
      <c r="I114" s="6">
        <v>14697400</v>
      </c>
      <c r="J114" s="6">
        <v>11510500</v>
      </c>
      <c r="K114" s="6">
        <v>3186900</v>
      </c>
      <c r="L114" s="6"/>
    </row>
    <row r="115" spans="1:13" x14ac:dyDescent="0.3">
      <c r="A115" t="s">
        <v>89</v>
      </c>
      <c r="B115" s="5">
        <v>445090</v>
      </c>
      <c r="C115" t="s">
        <v>46</v>
      </c>
      <c r="D115" s="1" t="str">
        <f>"08201"</f>
        <v>08201</v>
      </c>
      <c r="E115" t="s">
        <v>16</v>
      </c>
      <c r="F115" t="s">
        <v>90</v>
      </c>
      <c r="G115" s="1" t="str">
        <f>"006"</f>
        <v>006</v>
      </c>
      <c r="H115" s="1">
        <v>2000</v>
      </c>
      <c r="I115" s="7">
        <v>88316363</v>
      </c>
      <c r="J115" s="7">
        <v>5959600</v>
      </c>
      <c r="K115" s="7">
        <v>82356763</v>
      </c>
      <c r="L115" s="6"/>
    </row>
    <row r="116" spans="1:13" x14ac:dyDescent="0.3">
      <c r="A116" t="s">
        <v>89</v>
      </c>
      <c r="B116" s="5">
        <v>445090</v>
      </c>
      <c r="C116" t="s">
        <v>46</v>
      </c>
      <c r="D116" s="1" t="str">
        <f>"08131"</f>
        <v>08131</v>
      </c>
      <c r="E116" t="s">
        <v>26</v>
      </c>
      <c r="F116" t="s">
        <v>91</v>
      </c>
      <c r="G116" s="1" t="str">
        <f>"002"</f>
        <v>002</v>
      </c>
      <c r="H116" s="1">
        <v>2019</v>
      </c>
      <c r="I116" s="6">
        <v>5232900</v>
      </c>
      <c r="J116" s="6">
        <v>3891200</v>
      </c>
      <c r="K116" s="6">
        <v>1341700</v>
      </c>
      <c r="L116" s="6"/>
      <c r="M116" s="6"/>
    </row>
    <row r="117" spans="1:13" x14ac:dyDescent="0.3">
      <c r="A117" t="s">
        <v>89</v>
      </c>
      <c r="B117" s="5">
        <v>445090</v>
      </c>
      <c r="C117" t="s">
        <v>34</v>
      </c>
      <c r="D117" s="1" t="str">
        <f>"44111"</f>
        <v>44111</v>
      </c>
      <c r="E117" t="s">
        <v>26</v>
      </c>
      <c r="F117" t="s">
        <v>92</v>
      </c>
      <c r="G117" s="1" t="str">
        <f>"002"</f>
        <v>002</v>
      </c>
      <c r="H117" s="1">
        <v>2015</v>
      </c>
      <c r="I117" s="6">
        <v>17105500</v>
      </c>
      <c r="J117" s="6">
        <v>15736800</v>
      </c>
      <c r="K117" s="6">
        <v>1368700</v>
      </c>
      <c r="L117" s="6"/>
    </row>
    <row r="118" spans="1:13" x14ac:dyDescent="0.3">
      <c r="A118" t="s">
        <v>89</v>
      </c>
      <c r="B118" s="5">
        <v>445090</v>
      </c>
      <c r="C118" t="s">
        <v>34</v>
      </c>
      <c r="D118" s="1" t="str">
        <f>"44111"</f>
        <v>44111</v>
      </c>
      <c r="E118" t="s">
        <v>26</v>
      </c>
      <c r="F118" t="s">
        <v>92</v>
      </c>
      <c r="G118" s="1" t="str">
        <f>"003"</f>
        <v>003</v>
      </c>
      <c r="H118" s="1">
        <v>2019</v>
      </c>
      <c r="I118" s="6">
        <v>736200</v>
      </c>
      <c r="J118" s="6">
        <v>76000</v>
      </c>
      <c r="K118" s="6">
        <v>660200</v>
      </c>
      <c r="L118" s="6"/>
    </row>
    <row r="119" spans="1:13" x14ac:dyDescent="0.3">
      <c r="A119" t="s">
        <v>89</v>
      </c>
      <c r="B119" s="5">
        <v>445090</v>
      </c>
      <c r="C119" t="s">
        <v>34</v>
      </c>
      <c r="D119" s="1" t="str">
        <f t="shared" ref="D119:D125" si="5">"44241"</f>
        <v>44241</v>
      </c>
      <c r="E119" t="s">
        <v>16</v>
      </c>
      <c r="F119" t="s">
        <v>93</v>
      </c>
      <c r="G119" s="1" t="str">
        <f>"001E"</f>
        <v>001E</v>
      </c>
      <c r="H119" s="1">
        <v>2005</v>
      </c>
      <c r="I119" s="6">
        <v>4301600</v>
      </c>
      <c r="J119" s="6">
        <v>32800</v>
      </c>
      <c r="K119" s="6">
        <v>4268800</v>
      </c>
      <c r="L119" s="6"/>
    </row>
    <row r="120" spans="1:13" x14ac:dyDescent="0.3">
      <c r="A120" t="s">
        <v>89</v>
      </c>
      <c r="B120" s="5">
        <v>445090</v>
      </c>
      <c r="C120" t="s">
        <v>34</v>
      </c>
      <c r="D120" s="1" t="str">
        <f t="shared" si="5"/>
        <v>44241</v>
      </c>
      <c r="E120" t="s">
        <v>16</v>
      </c>
      <c r="F120" t="s">
        <v>93</v>
      </c>
      <c r="G120" s="1" t="str">
        <f>"004"</f>
        <v>004</v>
      </c>
      <c r="H120" s="1">
        <v>2000</v>
      </c>
      <c r="I120" s="6">
        <v>19774500</v>
      </c>
      <c r="J120" s="6">
        <v>16049300</v>
      </c>
      <c r="K120" s="6">
        <v>3725200</v>
      </c>
      <c r="L120" s="6"/>
    </row>
    <row r="121" spans="1:13" x14ac:dyDescent="0.3">
      <c r="A121" t="s">
        <v>89</v>
      </c>
      <c r="B121" s="5">
        <v>445090</v>
      </c>
      <c r="C121" t="s">
        <v>34</v>
      </c>
      <c r="D121" s="1" t="str">
        <f t="shared" si="5"/>
        <v>44241</v>
      </c>
      <c r="E121" t="s">
        <v>16</v>
      </c>
      <c r="F121" t="s">
        <v>93</v>
      </c>
      <c r="G121" s="1" t="str">
        <f>"005"</f>
        <v>005</v>
      </c>
      <c r="H121" s="1">
        <v>2003</v>
      </c>
      <c r="I121" s="6">
        <v>18319500</v>
      </c>
      <c r="J121" s="6">
        <v>1077900</v>
      </c>
      <c r="K121" s="6">
        <v>17241600</v>
      </c>
      <c r="L121" s="6"/>
    </row>
    <row r="122" spans="1:13" x14ac:dyDescent="0.3">
      <c r="A122" t="s">
        <v>89</v>
      </c>
      <c r="B122" s="5">
        <v>445090</v>
      </c>
      <c r="C122" t="s">
        <v>34</v>
      </c>
      <c r="D122" s="1" t="str">
        <f t="shared" si="5"/>
        <v>44241</v>
      </c>
      <c r="E122" t="s">
        <v>16</v>
      </c>
      <c r="F122" t="s">
        <v>93</v>
      </c>
      <c r="G122" s="1" t="str">
        <f>"006"</f>
        <v>006</v>
      </c>
      <c r="H122" s="1">
        <v>2006</v>
      </c>
      <c r="I122" s="6">
        <v>48834500</v>
      </c>
      <c r="J122" s="6">
        <v>3151700</v>
      </c>
      <c r="K122" s="6">
        <v>45682800</v>
      </c>
      <c r="L122" s="6"/>
    </row>
    <row r="123" spans="1:13" x14ac:dyDescent="0.3">
      <c r="A123" t="s">
        <v>89</v>
      </c>
      <c r="B123" s="5">
        <v>445090</v>
      </c>
      <c r="C123" t="s">
        <v>34</v>
      </c>
      <c r="D123" s="1" t="str">
        <f t="shared" si="5"/>
        <v>44241</v>
      </c>
      <c r="E123" t="s">
        <v>16</v>
      </c>
      <c r="F123" t="s">
        <v>93</v>
      </c>
      <c r="G123" s="1" t="str">
        <f>"008"</f>
        <v>008</v>
      </c>
      <c r="H123" s="1">
        <v>2013</v>
      </c>
      <c r="I123" s="6">
        <v>8085800</v>
      </c>
      <c r="J123" s="6">
        <v>2571200</v>
      </c>
      <c r="K123" s="6">
        <v>5514600</v>
      </c>
      <c r="L123" s="6"/>
    </row>
    <row r="124" spans="1:13" x14ac:dyDescent="0.3">
      <c r="A124" t="s">
        <v>89</v>
      </c>
      <c r="B124" s="5">
        <v>445090</v>
      </c>
      <c r="C124" t="s">
        <v>34</v>
      </c>
      <c r="D124" s="1" t="str">
        <f t="shared" si="5"/>
        <v>44241</v>
      </c>
      <c r="E124" t="s">
        <v>16</v>
      </c>
      <c r="F124" t="s">
        <v>93</v>
      </c>
      <c r="G124" s="1" t="str">
        <f>"009"</f>
        <v>009</v>
      </c>
      <c r="H124" s="1">
        <v>2016</v>
      </c>
      <c r="I124" s="6">
        <v>2520200</v>
      </c>
      <c r="J124" s="6">
        <v>1306600</v>
      </c>
      <c r="K124" s="6">
        <v>1213600</v>
      </c>
      <c r="L124" s="6"/>
    </row>
    <row r="125" spans="1:13" x14ac:dyDescent="0.3">
      <c r="A125" t="s">
        <v>89</v>
      </c>
      <c r="B125" s="5">
        <v>445090</v>
      </c>
      <c r="C125" t="s">
        <v>34</v>
      </c>
      <c r="D125" s="1" t="str">
        <f t="shared" si="5"/>
        <v>44241</v>
      </c>
      <c r="E125" t="s">
        <v>16</v>
      </c>
      <c r="F125" t="s">
        <v>93</v>
      </c>
      <c r="G125" s="1" t="str">
        <f>"010"</f>
        <v>010</v>
      </c>
      <c r="H125" s="1">
        <v>2019</v>
      </c>
      <c r="I125" s="6">
        <v>7247000</v>
      </c>
      <c r="J125" s="6">
        <v>6852800</v>
      </c>
      <c r="K125" s="6">
        <v>394200</v>
      </c>
      <c r="L125" s="6"/>
    </row>
    <row r="126" spans="1:13" x14ac:dyDescent="0.3">
      <c r="A126" t="s">
        <v>89</v>
      </c>
      <c r="B126" s="5">
        <v>445090</v>
      </c>
      <c r="C126" t="s">
        <v>34</v>
      </c>
      <c r="D126" s="1" t="str">
        <f>"44141"</f>
        <v>44141</v>
      </c>
      <c r="E126" t="s">
        <v>26</v>
      </c>
      <c r="F126" t="s">
        <v>94</v>
      </c>
      <c r="G126" s="1" t="str">
        <f>"004"</f>
        <v>004</v>
      </c>
      <c r="H126" s="1">
        <v>2005</v>
      </c>
      <c r="I126" s="6">
        <v>10934400</v>
      </c>
      <c r="J126" s="6">
        <v>778200</v>
      </c>
      <c r="K126" s="6">
        <v>10156200</v>
      </c>
      <c r="L126" s="6"/>
    </row>
    <row r="127" spans="1:13" x14ac:dyDescent="0.3">
      <c r="A127" t="s">
        <v>89</v>
      </c>
      <c r="B127" s="5">
        <v>445090</v>
      </c>
      <c r="C127" t="s">
        <v>34</v>
      </c>
      <c r="D127" s="1" t="str">
        <f>"44141"</f>
        <v>44141</v>
      </c>
      <c r="E127" t="s">
        <v>26</v>
      </c>
      <c r="F127" t="s">
        <v>94</v>
      </c>
      <c r="G127" s="1" t="str">
        <f>"005"</f>
        <v>005</v>
      </c>
      <c r="H127" s="1">
        <v>2008</v>
      </c>
      <c r="I127" s="6">
        <v>47431400</v>
      </c>
      <c r="J127" s="6">
        <v>11345100</v>
      </c>
      <c r="K127" s="6">
        <v>36086300</v>
      </c>
      <c r="L127" s="6"/>
    </row>
    <row r="128" spans="1:13" x14ac:dyDescent="0.3">
      <c r="A128" t="s">
        <v>89</v>
      </c>
      <c r="B128" s="5">
        <v>445090</v>
      </c>
      <c r="C128" t="s">
        <v>34</v>
      </c>
      <c r="D128" s="1" t="str">
        <f>"44141"</f>
        <v>44141</v>
      </c>
      <c r="E128" t="s">
        <v>26</v>
      </c>
      <c r="F128" t="s">
        <v>94</v>
      </c>
      <c r="G128" s="1" t="str">
        <f>"006"</f>
        <v>006</v>
      </c>
      <c r="H128" s="1">
        <v>2016</v>
      </c>
      <c r="I128" s="6">
        <v>46099800</v>
      </c>
      <c r="J128" s="6">
        <v>13918500</v>
      </c>
      <c r="K128" s="6">
        <v>32181300</v>
      </c>
      <c r="L128" s="6"/>
    </row>
    <row r="129" spans="1:12" x14ac:dyDescent="0.3">
      <c r="A129" t="s">
        <v>89</v>
      </c>
      <c r="B129" s="5">
        <v>445090</v>
      </c>
      <c r="C129" t="s">
        <v>34</v>
      </c>
      <c r="D129" s="1" t="str">
        <f>"44146"</f>
        <v>44146</v>
      </c>
      <c r="E129" t="s">
        <v>26</v>
      </c>
      <c r="F129" t="s">
        <v>95</v>
      </c>
      <c r="G129" s="1" t="str">
        <f>"004"</f>
        <v>004</v>
      </c>
      <c r="H129" s="1">
        <v>2007</v>
      </c>
      <c r="I129" s="6">
        <v>75461700</v>
      </c>
      <c r="J129" s="6">
        <v>3413400</v>
      </c>
      <c r="K129" s="6">
        <v>72048300</v>
      </c>
      <c r="L129" s="6"/>
    </row>
    <row r="130" spans="1:12" x14ac:dyDescent="0.3">
      <c r="A130" t="s">
        <v>89</v>
      </c>
      <c r="B130" s="5">
        <v>445090</v>
      </c>
      <c r="C130" t="s">
        <v>34</v>
      </c>
      <c r="D130" s="1" t="str">
        <f>"44146"</f>
        <v>44146</v>
      </c>
      <c r="E130" t="s">
        <v>26</v>
      </c>
      <c r="F130" t="s">
        <v>95</v>
      </c>
      <c r="G130" s="1" t="str">
        <f>"005"</f>
        <v>005</v>
      </c>
      <c r="H130" s="1">
        <v>2013</v>
      </c>
      <c r="I130" s="6">
        <v>32805000</v>
      </c>
      <c r="J130" s="6">
        <v>11735700</v>
      </c>
      <c r="K130" s="6">
        <v>21069300</v>
      </c>
      <c r="L130" s="6"/>
    </row>
    <row r="131" spans="1:12" x14ac:dyDescent="0.3">
      <c r="A131" t="s">
        <v>89</v>
      </c>
      <c r="B131" s="5">
        <v>445090</v>
      </c>
      <c r="C131" t="s">
        <v>34</v>
      </c>
      <c r="D131" s="1" t="str">
        <f>"44146"</f>
        <v>44146</v>
      </c>
      <c r="E131" t="s">
        <v>26</v>
      </c>
      <c r="F131" t="s">
        <v>95</v>
      </c>
      <c r="G131" s="1" t="str">
        <f>"006"</f>
        <v>006</v>
      </c>
      <c r="H131" s="1">
        <v>2016</v>
      </c>
      <c r="I131" s="6">
        <v>55906100</v>
      </c>
      <c r="J131" s="6">
        <v>2075700</v>
      </c>
      <c r="K131" s="6">
        <v>53830400</v>
      </c>
      <c r="L131" s="6"/>
    </row>
    <row r="132" spans="1:12" x14ac:dyDescent="0.3">
      <c r="A132" t="s">
        <v>89</v>
      </c>
      <c r="B132" s="5">
        <v>445090</v>
      </c>
      <c r="C132" t="s">
        <v>34</v>
      </c>
      <c r="D132" s="1" t="str">
        <f>"44146"</f>
        <v>44146</v>
      </c>
      <c r="E132" t="s">
        <v>26</v>
      </c>
      <c r="F132" t="s">
        <v>95</v>
      </c>
      <c r="G132" s="1" t="str">
        <f>"007"</f>
        <v>007</v>
      </c>
      <c r="H132" s="1">
        <v>2018</v>
      </c>
      <c r="I132" s="6">
        <v>30088300</v>
      </c>
      <c r="J132" s="6">
        <v>3436200</v>
      </c>
      <c r="K132" s="6">
        <v>26652100</v>
      </c>
      <c r="L132" s="6"/>
    </row>
    <row r="133" spans="1:12" x14ac:dyDescent="0.3">
      <c r="A133" t="s">
        <v>89</v>
      </c>
      <c r="B133" s="5">
        <v>445090</v>
      </c>
      <c r="C133" t="s">
        <v>34</v>
      </c>
      <c r="D133" s="1" t="str">
        <f>"44146"</f>
        <v>44146</v>
      </c>
      <c r="E133" t="s">
        <v>26</v>
      </c>
      <c r="F133" t="s">
        <v>95</v>
      </c>
      <c r="G133" s="1" t="str">
        <f>"008"</f>
        <v>008</v>
      </c>
      <c r="H133" s="1">
        <v>2018</v>
      </c>
      <c r="I133" s="6">
        <v>8898000</v>
      </c>
      <c r="J133" s="6">
        <v>2624500</v>
      </c>
      <c r="K133" s="6">
        <v>6273500</v>
      </c>
      <c r="L133" s="6"/>
    </row>
    <row r="134" spans="1:12" x14ac:dyDescent="0.3">
      <c r="A134" t="s">
        <v>96</v>
      </c>
      <c r="B134" s="5">
        <v>308090</v>
      </c>
      <c r="C134" t="s">
        <v>97</v>
      </c>
      <c r="D134" s="1" t="str">
        <f>"30171"</f>
        <v>30171</v>
      </c>
      <c r="E134" t="s">
        <v>26</v>
      </c>
      <c r="F134" t="s">
        <v>98</v>
      </c>
      <c r="G134" s="1" t="str">
        <f>"001"</f>
        <v>001</v>
      </c>
      <c r="H134" s="1">
        <v>2012</v>
      </c>
      <c r="I134" s="6">
        <v>1719300</v>
      </c>
      <c r="J134" s="6">
        <v>713800</v>
      </c>
      <c r="K134" s="6">
        <v>1005500</v>
      </c>
      <c r="L134" s="6"/>
    </row>
    <row r="135" spans="1:12" x14ac:dyDescent="0.3">
      <c r="A135" t="s">
        <v>96</v>
      </c>
      <c r="B135" s="5">
        <v>308090</v>
      </c>
      <c r="C135" t="s">
        <v>97</v>
      </c>
      <c r="D135" s="1" t="str">
        <f>"30171"</f>
        <v>30171</v>
      </c>
      <c r="E135" t="s">
        <v>26</v>
      </c>
      <c r="F135" t="s">
        <v>98</v>
      </c>
      <c r="G135" s="1" t="str">
        <f>"002"</f>
        <v>002</v>
      </c>
      <c r="H135" s="1">
        <v>2017</v>
      </c>
      <c r="I135" s="6">
        <v>7300</v>
      </c>
      <c r="J135" s="6">
        <v>6500</v>
      </c>
      <c r="K135" s="6">
        <v>800</v>
      </c>
      <c r="L135" s="6"/>
    </row>
    <row r="136" spans="1:12" x14ac:dyDescent="0.3">
      <c r="A136" t="s">
        <v>99</v>
      </c>
      <c r="B136" s="5">
        <v>618020</v>
      </c>
      <c r="C136" t="s">
        <v>41</v>
      </c>
      <c r="D136" s="1" t="str">
        <f>"61241"</f>
        <v>61241</v>
      </c>
      <c r="E136" t="s">
        <v>16</v>
      </c>
      <c r="F136" t="s">
        <v>100</v>
      </c>
      <c r="G136" s="1" t="str">
        <f>"002"</f>
        <v>002</v>
      </c>
      <c r="H136" s="1">
        <v>2006</v>
      </c>
      <c r="I136" s="6">
        <v>8744300</v>
      </c>
      <c r="J136" s="6">
        <v>2007200</v>
      </c>
      <c r="K136" s="6">
        <v>6737100</v>
      </c>
      <c r="L136" s="6"/>
    </row>
    <row r="137" spans="1:12" x14ac:dyDescent="0.3">
      <c r="A137" t="s">
        <v>101</v>
      </c>
      <c r="B137" s="5">
        <v>678090</v>
      </c>
      <c r="C137" t="s">
        <v>37</v>
      </c>
      <c r="D137" s="1" t="str">
        <f>"67265"</f>
        <v>67265</v>
      </c>
      <c r="E137" t="s">
        <v>16</v>
      </c>
      <c r="F137" t="s">
        <v>59</v>
      </c>
      <c r="G137" s="1" t="str">
        <f>"004"</f>
        <v>004</v>
      </c>
      <c r="H137" s="1">
        <v>2003</v>
      </c>
      <c r="I137" s="6">
        <v>0</v>
      </c>
      <c r="J137" s="6">
        <v>923800</v>
      </c>
      <c r="K137" s="6">
        <v>-923800</v>
      </c>
      <c r="L137" s="6"/>
    </row>
    <row r="138" spans="1:12" x14ac:dyDescent="0.3">
      <c r="A138" t="s">
        <v>101</v>
      </c>
      <c r="B138" s="5">
        <v>678090</v>
      </c>
      <c r="C138" t="s">
        <v>37</v>
      </c>
      <c r="D138" s="1" t="str">
        <f>"67265"</f>
        <v>67265</v>
      </c>
      <c r="E138" t="s">
        <v>16</v>
      </c>
      <c r="F138" t="s">
        <v>59</v>
      </c>
      <c r="G138" s="1" t="str">
        <f>"005"</f>
        <v>005</v>
      </c>
      <c r="H138" s="1">
        <v>2017</v>
      </c>
      <c r="I138" s="6">
        <v>45194300</v>
      </c>
      <c r="J138" s="6">
        <v>6019700</v>
      </c>
      <c r="K138" s="6">
        <v>39174600</v>
      </c>
      <c r="L138" s="6"/>
    </row>
    <row r="139" spans="1:12" x14ac:dyDescent="0.3">
      <c r="A139" t="s">
        <v>102</v>
      </c>
      <c r="B139" s="5">
        <v>648050</v>
      </c>
      <c r="C139" t="s">
        <v>103</v>
      </c>
      <c r="D139" s="1" t="str">
        <f>"64216"</f>
        <v>64216</v>
      </c>
      <c r="E139" t="s">
        <v>16</v>
      </c>
      <c r="F139" t="s">
        <v>104</v>
      </c>
      <c r="G139" s="1" t="str">
        <f>"004"</f>
        <v>004</v>
      </c>
      <c r="H139" s="1">
        <v>2003</v>
      </c>
      <c r="I139" s="6">
        <v>68695700</v>
      </c>
      <c r="J139" s="6">
        <v>22997800</v>
      </c>
      <c r="K139" s="6">
        <v>45697900</v>
      </c>
      <c r="L139" s="6"/>
    </row>
    <row r="140" spans="1:12" x14ac:dyDescent="0.3">
      <c r="A140" t="s">
        <v>102</v>
      </c>
      <c r="B140" s="5">
        <v>648050</v>
      </c>
      <c r="C140" t="s">
        <v>103</v>
      </c>
      <c r="D140" s="1" t="str">
        <f>"64216"</f>
        <v>64216</v>
      </c>
      <c r="E140" t="s">
        <v>16</v>
      </c>
      <c r="F140" t="s">
        <v>104</v>
      </c>
      <c r="G140" s="1" t="str">
        <f>"005"</f>
        <v>005</v>
      </c>
      <c r="H140" s="1">
        <v>2012</v>
      </c>
      <c r="I140" s="6">
        <v>26994500</v>
      </c>
      <c r="J140" s="6">
        <v>21830800</v>
      </c>
      <c r="K140" s="6">
        <v>5163700</v>
      </c>
      <c r="L140" s="6"/>
    </row>
    <row r="141" spans="1:12" x14ac:dyDescent="0.3">
      <c r="A141" t="s">
        <v>105</v>
      </c>
      <c r="B141" s="5">
        <v>478030</v>
      </c>
      <c r="C141" t="s">
        <v>106</v>
      </c>
      <c r="D141" s="1" t="str">
        <f>"47276"</f>
        <v>47276</v>
      </c>
      <c r="E141" t="s">
        <v>16</v>
      </c>
      <c r="F141" t="s">
        <v>107</v>
      </c>
      <c r="G141" s="1" t="str">
        <f>"006"</f>
        <v>006</v>
      </c>
      <c r="H141" s="1">
        <v>2005</v>
      </c>
      <c r="I141" s="6">
        <v>10680800</v>
      </c>
      <c r="J141" s="6">
        <v>974600</v>
      </c>
      <c r="K141" s="6">
        <v>9706200</v>
      </c>
      <c r="L141" s="6"/>
    </row>
    <row r="142" spans="1:12" x14ac:dyDescent="0.3">
      <c r="A142" t="s">
        <v>105</v>
      </c>
      <c r="B142" s="5">
        <v>478030</v>
      </c>
      <c r="C142" t="s">
        <v>106</v>
      </c>
      <c r="D142" s="1" t="str">
        <f>"47276"</f>
        <v>47276</v>
      </c>
      <c r="E142" t="s">
        <v>16</v>
      </c>
      <c r="F142" t="s">
        <v>107</v>
      </c>
      <c r="G142" s="1" t="str">
        <f>"008"</f>
        <v>008</v>
      </c>
      <c r="H142" s="1">
        <v>2010</v>
      </c>
      <c r="I142" s="6">
        <v>5171900</v>
      </c>
      <c r="J142" s="6">
        <v>1326500</v>
      </c>
      <c r="K142" s="6">
        <v>3845400</v>
      </c>
      <c r="L142" s="6"/>
    </row>
    <row r="143" spans="1:12" x14ac:dyDescent="0.3">
      <c r="A143" t="s">
        <v>105</v>
      </c>
      <c r="B143" s="5">
        <v>478030</v>
      </c>
      <c r="C143" t="s">
        <v>106</v>
      </c>
      <c r="D143" s="1" t="str">
        <f>"47276"</f>
        <v>47276</v>
      </c>
      <c r="E143" t="s">
        <v>16</v>
      </c>
      <c r="F143" t="s">
        <v>107</v>
      </c>
      <c r="G143" s="1" t="str">
        <f>"009"</f>
        <v>009</v>
      </c>
      <c r="H143" s="1">
        <v>2012</v>
      </c>
      <c r="I143" s="6">
        <v>8690000</v>
      </c>
      <c r="J143" s="6">
        <v>4712300</v>
      </c>
      <c r="K143" s="6">
        <v>3977700</v>
      </c>
      <c r="L143" s="6"/>
    </row>
    <row r="144" spans="1:12" x14ac:dyDescent="0.3">
      <c r="A144" t="s">
        <v>105</v>
      </c>
      <c r="B144" s="5">
        <v>478030</v>
      </c>
      <c r="C144" t="s">
        <v>106</v>
      </c>
      <c r="D144" s="1" t="str">
        <f>"47276"</f>
        <v>47276</v>
      </c>
      <c r="E144" t="s">
        <v>16</v>
      </c>
      <c r="F144" t="s">
        <v>107</v>
      </c>
      <c r="G144" s="1" t="str">
        <f>"014"</f>
        <v>014</v>
      </c>
      <c r="H144" s="1">
        <v>2018</v>
      </c>
      <c r="I144" s="6">
        <v>1674100</v>
      </c>
      <c r="J144" s="6">
        <v>73100</v>
      </c>
      <c r="K144" s="6">
        <v>1601000</v>
      </c>
      <c r="L144" s="6"/>
    </row>
    <row r="145" spans="1:12" x14ac:dyDescent="0.3">
      <c r="A145" t="s">
        <v>105</v>
      </c>
      <c r="B145" s="5">
        <v>478030</v>
      </c>
      <c r="C145" t="s">
        <v>108</v>
      </c>
      <c r="D145" s="1" t="str">
        <f>"55276"</f>
        <v>55276</v>
      </c>
      <c r="E145" t="s">
        <v>16</v>
      </c>
      <c r="F145" t="s">
        <v>107</v>
      </c>
      <c r="G145" s="1" t="str">
        <f>"005"</f>
        <v>005</v>
      </c>
      <c r="H145" s="1">
        <v>1994</v>
      </c>
      <c r="I145" s="6">
        <v>27534800</v>
      </c>
      <c r="J145" s="6">
        <v>467400</v>
      </c>
      <c r="K145" s="6">
        <v>27067400</v>
      </c>
      <c r="L145" s="6"/>
    </row>
    <row r="146" spans="1:12" x14ac:dyDescent="0.3">
      <c r="A146" t="s">
        <v>105</v>
      </c>
      <c r="B146" s="5">
        <v>478030</v>
      </c>
      <c r="C146" t="s">
        <v>108</v>
      </c>
      <c r="D146" s="1" t="str">
        <f>"55276"</f>
        <v>55276</v>
      </c>
      <c r="E146" t="s">
        <v>16</v>
      </c>
      <c r="F146" t="s">
        <v>107</v>
      </c>
      <c r="G146" s="1" t="str">
        <f>"010"</f>
        <v>010</v>
      </c>
      <c r="H146" s="1">
        <v>2014</v>
      </c>
      <c r="I146" s="6">
        <v>24533000</v>
      </c>
      <c r="J146" s="6">
        <v>133300</v>
      </c>
      <c r="K146" s="6">
        <v>24399700</v>
      </c>
      <c r="L146" s="6"/>
    </row>
    <row r="147" spans="1:12" x14ac:dyDescent="0.3">
      <c r="A147" t="s">
        <v>105</v>
      </c>
      <c r="B147" s="5">
        <v>478030</v>
      </c>
      <c r="C147" t="s">
        <v>108</v>
      </c>
      <c r="D147" s="1" t="str">
        <f>"55276"</f>
        <v>55276</v>
      </c>
      <c r="E147" t="s">
        <v>16</v>
      </c>
      <c r="F147" t="s">
        <v>107</v>
      </c>
      <c r="G147" s="1" t="str">
        <f>"011"</f>
        <v>011</v>
      </c>
      <c r="H147" s="1">
        <v>2016</v>
      </c>
      <c r="I147" s="6">
        <v>8890300</v>
      </c>
      <c r="J147" s="6">
        <v>7860500</v>
      </c>
      <c r="K147" s="6">
        <v>1029800</v>
      </c>
      <c r="L147" s="6"/>
    </row>
    <row r="148" spans="1:12" x14ac:dyDescent="0.3">
      <c r="A148" t="s">
        <v>105</v>
      </c>
      <c r="B148" s="5">
        <v>478030</v>
      </c>
      <c r="C148" t="s">
        <v>108</v>
      </c>
      <c r="D148" s="1" t="str">
        <f>"55276"</f>
        <v>55276</v>
      </c>
      <c r="E148" t="s">
        <v>16</v>
      </c>
      <c r="F148" t="s">
        <v>107</v>
      </c>
      <c r="G148" s="1" t="str">
        <f>"012"</f>
        <v>012</v>
      </c>
      <c r="H148" s="1">
        <v>2016</v>
      </c>
      <c r="I148" s="6">
        <v>2370900</v>
      </c>
      <c r="J148" s="6">
        <v>0</v>
      </c>
      <c r="K148" s="6">
        <v>2370900</v>
      </c>
      <c r="L148" s="6"/>
    </row>
    <row r="149" spans="1:12" x14ac:dyDescent="0.3">
      <c r="A149" t="s">
        <v>105</v>
      </c>
      <c r="B149" s="5">
        <v>478030</v>
      </c>
      <c r="C149" t="s">
        <v>108</v>
      </c>
      <c r="D149" s="1" t="str">
        <f>"55276"</f>
        <v>55276</v>
      </c>
      <c r="E149" t="s">
        <v>16</v>
      </c>
      <c r="F149" t="s">
        <v>107</v>
      </c>
      <c r="G149" s="1" t="str">
        <f>"013"</f>
        <v>013</v>
      </c>
      <c r="H149" s="1">
        <v>2018</v>
      </c>
      <c r="I149" s="6">
        <v>18504800</v>
      </c>
      <c r="J149" s="6">
        <v>6703500</v>
      </c>
      <c r="K149" s="6">
        <v>11801300</v>
      </c>
      <c r="L149" s="6"/>
    </row>
    <row r="150" spans="1:12" x14ac:dyDescent="0.3">
      <c r="A150" t="s">
        <v>109</v>
      </c>
      <c r="B150" s="5">
        <v>618050</v>
      </c>
      <c r="C150" t="s">
        <v>41</v>
      </c>
      <c r="D150" s="1" t="str">
        <f>"61206"</f>
        <v>61206</v>
      </c>
      <c r="E150" t="s">
        <v>16</v>
      </c>
      <c r="F150" t="s">
        <v>110</v>
      </c>
      <c r="G150" s="1" t="str">
        <f>"004"</f>
        <v>004</v>
      </c>
      <c r="H150" s="1">
        <v>2007</v>
      </c>
      <c r="I150" s="6">
        <v>4333100</v>
      </c>
      <c r="J150" s="6">
        <v>17900</v>
      </c>
      <c r="K150" s="6">
        <v>4315200</v>
      </c>
      <c r="L150" s="6"/>
    </row>
    <row r="151" spans="1:12" x14ac:dyDescent="0.3">
      <c r="A151" t="s">
        <v>109</v>
      </c>
      <c r="B151" s="5">
        <v>618050</v>
      </c>
      <c r="C151" t="s">
        <v>41</v>
      </c>
      <c r="D151" s="1" t="str">
        <f>"61206"</f>
        <v>61206</v>
      </c>
      <c r="E151" t="s">
        <v>16</v>
      </c>
      <c r="F151" t="s">
        <v>110</v>
      </c>
      <c r="G151" s="1" t="str">
        <f>"005"</f>
        <v>005</v>
      </c>
      <c r="H151" s="1">
        <v>2008</v>
      </c>
      <c r="I151" s="6">
        <v>2675100</v>
      </c>
      <c r="J151" s="6">
        <v>54100</v>
      </c>
      <c r="K151" s="6">
        <v>2621000</v>
      </c>
      <c r="L151" s="6"/>
    </row>
    <row r="152" spans="1:12" x14ac:dyDescent="0.3">
      <c r="A152" t="s">
        <v>109</v>
      </c>
      <c r="B152" s="5">
        <v>618050</v>
      </c>
      <c r="C152" t="s">
        <v>41</v>
      </c>
      <c r="D152" s="1" t="str">
        <f>"61206"</f>
        <v>61206</v>
      </c>
      <c r="E152" t="s">
        <v>16</v>
      </c>
      <c r="F152" t="s">
        <v>110</v>
      </c>
      <c r="G152" s="1" t="str">
        <f>"006"</f>
        <v>006</v>
      </c>
      <c r="H152" s="1">
        <v>2015</v>
      </c>
      <c r="I152" s="6">
        <v>3598500</v>
      </c>
      <c r="J152" s="6">
        <v>3300800</v>
      </c>
      <c r="K152" s="6">
        <v>297700</v>
      </c>
      <c r="L152" s="6"/>
    </row>
    <row r="153" spans="1:12" x14ac:dyDescent="0.3">
      <c r="A153" t="s">
        <v>109</v>
      </c>
      <c r="B153" s="5">
        <v>618050</v>
      </c>
      <c r="C153" t="s">
        <v>41</v>
      </c>
      <c r="D153" s="1" t="str">
        <f>"61206"</f>
        <v>61206</v>
      </c>
      <c r="E153" t="s">
        <v>16</v>
      </c>
      <c r="F153" t="s">
        <v>110</v>
      </c>
      <c r="G153" s="1" t="str">
        <f>"007"</f>
        <v>007</v>
      </c>
      <c r="H153" s="1">
        <v>2015</v>
      </c>
      <c r="I153" s="6">
        <v>2672600</v>
      </c>
      <c r="J153" s="6">
        <v>1725000</v>
      </c>
      <c r="K153" s="6">
        <v>947600</v>
      </c>
      <c r="L153" s="6"/>
    </row>
    <row r="154" spans="1:12" x14ac:dyDescent="0.3">
      <c r="A154" t="s">
        <v>111</v>
      </c>
      <c r="B154" s="5">
        <v>618060</v>
      </c>
      <c r="C154" t="s">
        <v>41</v>
      </c>
      <c r="D154" s="1" t="str">
        <f>"61231"</f>
        <v>61231</v>
      </c>
      <c r="E154" t="s">
        <v>16</v>
      </c>
      <c r="F154" t="s">
        <v>112</v>
      </c>
      <c r="G154" s="1" t="str">
        <f>"002"</f>
        <v>002</v>
      </c>
      <c r="H154" s="1">
        <v>2001</v>
      </c>
      <c r="I154" s="6">
        <v>10656600</v>
      </c>
      <c r="J154" s="6">
        <v>1038600</v>
      </c>
      <c r="K154" s="6">
        <v>9618000</v>
      </c>
      <c r="L154" s="6"/>
    </row>
    <row r="155" spans="1:12" x14ac:dyDescent="0.3">
      <c r="A155" t="s">
        <v>113</v>
      </c>
      <c r="B155" s="5">
        <v>328030</v>
      </c>
      <c r="C155" t="s">
        <v>114</v>
      </c>
      <c r="D155" s="1" t="str">
        <f>"32191"</f>
        <v>32191</v>
      </c>
      <c r="E155" t="s">
        <v>26</v>
      </c>
      <c r="F155" t="s">
        <v>115</v>
      </c>
      <c r="G155" s="1" t="str">
        <f>"001"</f>
        <v>001</v>
      </c>
      <c r="H155" s="1">
        <v>2007</v>
      </c>
      <c r="I155" s="6">
        <v>21188000</v>
      </c>
      <c r="J155" s="6">
        <v>4910800</v>
      </c>
      <c r="K155" s="6">
        <v>16277200</v>
      </c>
      <c r="L155" s="6"/>
    </row>
    <row r="156" spans="1:12" x14ac:dyDescent="0.3">
      <c r="A156" t="s">
        <v>116</v>
      </c>
      <c r="B156" s="5">
        <v>418020</v>
      </c>
      <c r="C156" t="s">
        <v>117</v>
      </c>
      <c r="D156" s="1" t="str">
        <f>"41286"</f>
        <v>41286</v>
      </c>
      <c r="E156" t="s">
        <v>16</v>
      </c>
      <c r="F156" t="s">
        <v>118</v>
      </c>
      <c r="G156" s="1" t="str">
        <f>"008"</f>
        <v>008</v>
      </c>
      <c r="H156" s="1">
        <v>2015</v>
      </c>
      <c r="I156" s="6">
        <v>61011100</v>
      </c>
      <c r="J156" s="6">
        <v>39940700</v>
      </c>
      <c r="K156" s="6">
        <v>21070400</v>
      </c>
      <c r="L156" s="6"/>
    </row>
    <row r="157" spans="1:12" x14ac:dyDescent="0.3">
      <c r="A157" t="s">
        <v>116</v>
      </c>
      <c r="B157" s="5">
        <v>418020</v>
      </c>
      <c r="C157" t="s">
        <v>117</v>
      </c>
      <c r="D157" s="1" t="str">
        <f>"41286"</f>
        <v>41286</v>
      </c>
      <c r="E157" t="s">
        <v>16</v>
      </c>
      <c r="F157" t="s">
        <v>118</v>
      </c>
      <c r="G157" s="1" t="str">
        <f>"009"</f>
        <v>009</v>
      </c>
      <c r="H157" s="1">
        <v>2018</v>
      </c>
      <c r="I157" s="6">
        <v>53172400</v>
      </c>
      <c r="J157" s="6">
        <v>45249100</v>
      </c>
      <c r="K157" s="6">
        <v>7923300</v>
      </c>
      <c r="L157" s="6"/>
    </row>
    <row r="158" spans="1:12" x14ac:dyDescent="0.3">
      <c r="A158" t="s">
        <v>116</v>
      </c>
      <c r="B158" s="5">
        <v>418020</v>
      </c>
      <c r="C158" t="s">
        <v>117</v>
      </c>
      <c r="D158" s="1" t="str">
        <f>"41286"</f>
        <v>41286</v>
      </c>
      <c r="E158" t="s">
        <v>16</v>
      </c>
      <c r="F158" t="s">
        <v>118</v>
      </c>
      <c r="G158" s="1" t="str">
        <f>"010"</f>
        <v>010</v>
      </c>
      <c r="H158" s="1">
        <v>2018</v>
      </c>
      <c r="I158" s="6">
        <v>22629200</v>
      </c>
      <c r="J158" s="6">
        <v>1657500</v>
      </c>
      <c r="K158" s="6">
        <v>20971700</v>
      </c>
      <c r="L158" s="6"/>
    </row>
    <row r="159" spans="1:12" x14ac:dyDescent="0.3">
      <c r="A159" t="s">
        <v>119</v>
      </c>
      <c r="B159" s="5">
        <v>57220</v>
      </c>
      <c r="C159" t="s">
        <v>73</v>
      </c>
      <c r="D159" s="1" t="str">
        <f>"05025"</f>
        <v>05025</v>
      </c>
      <c r="E159" t="s">
        <v>38</v>
      </c>
      <c r="F159" t="s">
        <v>82</v>
      </c>
      <c r="G159" s="1" t="str">
        <f>"001A"</f>
        <v>001A</v>
      </c>
      <c r="H159" s="1">
        <v>2015</v>
      </c>
      <c r="I159" s="6">
        <v>53015900</v>
      </c>
      <c r="J159" s="6">
        <v>27418500</v>
      </c>
      <c r="K159" s="6">
        <v>25597400</v>
      </c>
      <c r="L159" s="6"/>
    </row>
    <row r="160" spans="1:12" x14ac:dyDescent="0.3">
      <c r="A160" t="s">
        <v>119</v>
      </c>
      <c r="B160" s="5">
        <v>57220</v>
      </c>
      <c r="C160" t="s">
        <v>73</v>
      </c>
      <c r="D160" s="1" t="str">
        <f>"05025"</f>
        <v>05025</v>
      </c>
      <c r="E160" t="s">
        <v>38</v>
      </c>
      <c r="F160" t="s">
        <v>82</v>
      </c>
      <c r="G160" s="1" t="str">
        <f>"002T"</f>
        <v>002T</v>
      </c>
      <c r="H160" s="1">
        <v>2019</v>
      </c>
      <c r="I160" s="6">
        <v>3944900</v>
      </c>
      <c r="J160" s="6">
        <v>440000</v>
      </c>
      <c r="K160" s="6">
        <v>3504900</v>
      </c>
      <c r="L160" s="6"/>
    </row>
    <row r="161" spans="1:12" x14ac:dyDescent="0.3">
      <c r="A161" t="s">
        <v>120</v>
      </c>
      <c r="B161" s="5">
        <v>135150</v>
      </c>
      <c r="C161" t="s">
        <v>121</v>
      </c>
      <c r="D161" s="1" t="str">
        <f>"13112"</f>
        <v>13112</v>
      </c>
      <c r="E161" t="s">
        <v>26</v>
      </c>
      <c r="F161" t="s">
        <v>122</v>
      </c>
      <c r="G161" s="1" t="str">
        <f>"005"</f>
        <v>005</v>
      </c>
      <c r="H161" s="1">
        <v>2003</v>
      </c>
      <c r="I161" s="6">
        <v>84013200</v>
      </c>
      <c r="J161" s="6">
        <v>1358400</v>
      </c>
      <c r="K161" s="6">
        <v>82654800</v>
      </c>
      <c r="L161" s="6"/>
    </row>
    <row r="162" spans="1:12" x14ac:dyDescent="0.3">
      <c r="A162" t="s">
        <v>120</v>
      </c>
      <c r="B162" s="5">
        <v>135150</v>
      </c>
      <c r="C162" t="s">
        <v>121</v>
      </c>
      <c r="D162" s="1" t="str">
        <f>"13112"</f>
        <v>13112</v>
      </c>
      <c r="E162" t="s">
        <v>26</v>
      </c>
      <c r="F162" t="s">
        <v>122</v>
      </c>
      <c r="G162" s="1" t="str">
        <f>"006"</f>
        <v>006</v>
      </c>
      <c r="H162" s="1">
        <v>2005</v>
      </c>
      <c r="I162" s="6">
        <v>8682000</v>
      </c>
      <c r="J162" s="6">
        <v>6068800</v>
      </c>
      <c r="K162" s="6">
        <v>2613200</v>
      </c>
      <c r="L162" s="6"/>
    </row>
    <row r="163" spans="1:12" x14ac:dyDescent="0.3">
      <c r="A163" t="s">
        <v>120</v>
      </c>
      <c r="B163" s="5">
        <v>135150</v>
      </c>
      <c r="C163" t="s">
        <v>121</v>
      </c>
      <c r="D163" s="1" t="str">
        <f>"13112"</f>
        <v>13112</v>
      </c>
      <c r="E163" t="s">
        <v>26</v>
      </c>
      <c r="F163" t="s">
        <v>122</v>
      </c>
      <c r="G163" s="1" t="str">
        <f>"007"</f>
        <v>007</v>
      </c>
      <c r="H163" s="1">
        <v>2005</v>
      </c>
      <c r="I163" s="6">
        <v>44798100</v>
      </c>
      <c r="J163" s="6">
        <v>14419000</v>
      </c>
      <c r="K163" s="6">
        <v>30379100</v>
      </c>
      <c r="L163" s="6"/>
    </row>
    <row r="164" spans="1:12" x14ac:dyDescent="0.3">
      <c r="A164" t="s">
        <v>120</v>
      </c>
      <c r="B164" s="5">
        <v>135150</v>
      </c>
      <c r="C164" t="s">
        <v>121</v>
      </c>
      <c r="D164" s="1" t="str">
        <f>"13112"</f>
        <v>13112</v>
      </c>
      <c r="E164" t="s">
        <v>26</v>
      </c>
      <c r="F164" t="s">
        <v>122</v>
      </c>
      <c r="G164" s="1" t="str">
        <f>"008"</f>
        <v>008</v>
      </c>
      <c r="H164" s="1">
        <v>2018</v>
      </c>
      <c r="I164" s="6">
        <v>2486900</v>
      </c>
      <c r="J164" s="6">
        <v>2611600</v>
      </c>
      <c r="K164" s="6">
        <v>-124700</v>
      </c>
      <c r="L164" s="6"/>
    </row>
    <row r="165" spans="1:12" x14ac:dyDescent="0.3">
      <c r="A165" t="s">
        <v>120</v>
      </c>
      <c r="B165" s="5">
        <v>135150</v>
      </c>
      <c r="C165" t="s">
        <v>121</v>
      </c>
      <c r="D165" s="1" t="str">
        <f>"13112"</f>
        <v>13112</v>
      </c>
      <c r="E165" t="s">
        <v>26</v>
      </c>
      <c r="F165" t="s">
        <v>122</v>
      </c>
      <c r="G165" s="1" t="str">
        <f>"009"</f>
        <v>009</v>
      </c>
      <c r="H165" s="1">
        <v>2018</v>
      </c>
      <c r="I165" s="6">
        <v>10601500</v>
      </c>
      <c r="J165" s="6">
        <v>9893500</v>
      </c>
      <c r="K165" s="6">
        <v>708000</v>
      </c>
      <c r="L165" s="6"/>
    </row>
    <row r="166" spans="1:12" x14ac:dyDescent="0.3">
      <c r="A166" t="s">
        <v>120</v>
      </c>
      <c r="B166" s="5">
        <v>135150</v>
      </c>
      <c r="C166" t="s">
        <v>121</v>
      </c>
      <c r="D166" s="1" t="str">
        <f>"13116"</f>
        <v>13116</v>
      </c>
      <c r="E166" t="s">
        <v>26</v>
      </c>
      <c r="F166" t="s">
        <v>121</v>
      </c>
      <c r="G166" s="1" t="str">
        <f>"002"</f>
        <v>002</v>
      </c>
      <c r="H166" s="1">
        <v>2007</v>
      </c>
      <c r="I166" s="6">
        <v>5597400</v>
      </c>
      <c r="J166" s="6">
        <v>4426100</v>
      </c>
      <c r="K166" s="6">
        <v>1171300</v>
      </c>
      <c r="L166" s="6"/>
    </row>
    <row r="167" spans="1:12" x14ac:dyDescent="0.3">
      <c r="A167" t="s">
        <v>120</v>
      </c>
      <c r="B167" s="5">
        <v>135150</v>
      </c>
      <c r="C167" t="s">
        <v>121</v>
      </c>
      <c r="D167" s="1" t="str">
        <f t="shared" ref="D167:D174" si="6">"13118"</f>
        <v>13118</v>
      </c>
      <c r="E167" t="s">
        <v>26</v>
      </c>
      <c r="F167" t="s">
        <v>123</v>
      </c>
      <c r="G167" s="1" t="str">
        <f>"002"</f>
        <v>002</v>
      </c>
      <c r="H167" s="1">
        <v>2009</v>
      </c>
      <c r="I167" s="6">
        <v>56184400</v>
      </c>
      <c r="J167" s="6">
        <v>27900</v>
      </c>
      <c r="K167" s="6">
        <v>56156500</v>
      </c>
      <c r="L167" s="6"/>
    </row>
    <row r="168" spans="1:12" x14ac:dyDescent="0.3">
      <c r="A168" t="s">
        <v>120</v>
      </c>
      <c r="B168" s="5">
        <v>135150</v>
      </c>
      <c r="C168" t="s">
        <v>121</v>
      </c>
      <c r="D168" s="1" t="str">
        <f t="shared" si="6"/>
        <v>13118</v>
      </c>
      <c r="E168" t="s">
        <v>26</v>
      </c>
      <c r="F168" t="s">
        <v>123</v>
      </c>
      <c r="G168" s="1" t="str">
        <f>"003"</f>
        <v>003</v>
      </c>
      <c r="H168" s="1">
        <v>2009</v>
      </c>
      <c r="I168" s="6">
        <v>16785200</v>
      </c>
      <c r="J168" s="6">
        <v>981900</v>
      </c>
      <c r="K168" s="6">
        <v>15803300</v>
      </c>
      <c r="L168" s="6"/>
    </row>
    <row r="169" spans="1:12" x14ac:dyDescent="0.3">
      <c r="A169" t="s">
        <v>120</v>
      </c>
      <c r="B169" s="5">
        <v>135150</v>
      </c>
      <c r="C169" t="s">
        <v>121</v>
      </c>
      <c r="D169" s="1" t="str">
        <f t="shared" si="6"/>
        <v>13118</v>
      </c>
      <c r="E169" t="s">
        <v>26</v>
      </c>
      <c r="F169" t="s">
        <v>123</v>
      </c>
      <c r="G169" s="1" t="str">
        <f>"004"</f>
        <v>004</v>
      </c>
      <c r="H169" s="1">
        <v>2009</v>
      </c>
      <c r="I169" s="6">
        <v>45166000</v>
      </c>
      <c r="J169" s="6">
        <v>345700</v>
      </c>
      <c r="K169" s="6">
        <v>44820300</v>
      </c>
      <c r="L169" s="6"/>
    </row>
    <row r="170" spans="1:12" x14ac:dyDescent="0.3">
      <c r="A170" t="s">
        <v>120</v>
      </c>
      <c r="B170" s="5">
        <v>135150</v>
      </c>
      <c r="C170" t="s">
        <v>121</v>
      </c>
      <c r="D170" s="1" t="str">
        <f t="shared" si="6"/>
        <v>13118</v>
      </c>
      <c r="E170" t="s">
        <v>26</v>
      </c>
      <c r="F170" t="s">
        <v>123</v>
      </c>
      <c r="G170" s="1" t="str">
        <f>"005"</f>
        <v>005</v>
      </c>
      <c r="H170" s="1">
        <v>2010</v>
      </c>
      <c r="I170" s="6">
        <v>22064000</v>
      </c>
      <c r="J170" s="6">
        <v>350500</v>
      </c>
      <c r="K170" s="6">
        <v>21713500</v>
      </c>
      <c r="L170" s="6"/>
    </row>
    <row r="171" spans="1:12" x14ac:dyDescent="0.3">
      <c r="A171" t="s">
        <v>120</v>
      </c>
      <c r="B171" s="5">
        <v>135150</v>
      </c>
      <c r="C171" t="s">
        <v>121</v>
      </c>
      <c r="D171" s="1" t="str">
        <f t="shared" si="6"/>
        <v>13118</v>
      </c>
      <c r="E171" t="s">
        <v>26</v>
      </c>
      <c r="F171" t="s">
        <v>123</v>
      </c>
      <c r="G171" s="1" t="str">
        <f>"006"</f>
        <v>006</v>
      </c>
      <c r="H171" s="1">
        <v>2011</v>
      </c>
      <c r="I171" s="6">
        <v>37668200</v>
      </c>
      <c r="J171" s="6">
        <v>2764600</v>
      </c>
      <c r="K171" s="6">
        <v>34903600</v>
      </c>
      <c r="L171" s="6"/>
    </row>
    <row r="172" spans="1:12" x14ac:dyDescent="0.3">
      <c r="A172" t="s">
        <v>120</v>
      </c>
      <c r="B172" s="5">
        <v>135150</v>
      </c>
      <c r="C172" t="s">
        <v>121</v>
      </c>
      <c r="D172" s="1" t="str">
        <f t="shared" si="6"/>
        <v>13118</v>
      </c>
      <c r="E172" t="s">
        <v>26</v>
      </c>
      <c r="F172" t="s">
        <v>123</v>
      </c>
      <c r="G172" s="1" t="str">
        <f>"007"</f>
        <v>007</v>
      </c>
      <c r="H172" s="1">
        <v>2011</v>
      </c>
      <c r="I172" s="6">
        <v>22835300</v>
      </c>
      <c r="J172" s="6">
        <v>4492000</v>
      </c>
      <c r="K172" s="6">
        <v>18343300</v>
      </c>
      <c r="L172" s="6"/>
    </row>
    <row r="173" spans="1:12" x14ac:dyDescent="0.3">
      <c r="A173" t="s">
        <v>120</v>
      </c>
      <c r="B173" s="5">
        <v>135150</v>
      </c>
      <c r="C173" t="s">
        <v>121</v>
      </c>
      <c r="D173" s="1" t="str">
        <f t="shared" si="6"/>
        <v>13118</v>
      </c>
      <c r="E173" t="s">
        <v>26</v>
      </c>
      <c r="F173" t="s">
        <v>123</v>
      </c>
      <c r="G173" s="1" t="str">
        <f>"008"</f>
        <v>008</v>
      </c>
      <c r="H173" s="1">
        <v>2017</v>
      </c>
      <c r="I173" s="6">
        <v>35491700</v>
      </c>
      <c r="J173" s="6">
        <v>6728400</v>
      </c>
      <c r="K173" s="6">
        <v>28763300</v>
      </c>
      <c r="L173" s="6"/>
    </row>
    <row r="174" spans="1:12" x14ac:dyDescent="0.3">
      <c r="A174" t="s">
        <v>120</v>
      </c>
      <c r="B174" s="5">
        <v>135150</v>
      </c>
      <c r="C174" t="s">
        <v>121</v>
      </c>
      <c r="D174" s="1" t="str">
        <f t="shared" si="6"/>
        <v>13118</v>
      </c>
      <c r="E174" t="s">
        <v>26</v>
      </c>
      <c r="F174" t="s">
        <v>123</v>
      </c>
      <c r="G174" s="1" t="str">
        <f>"009"</f>
        <v>009</v>
      </c>
      <c r="H174" s="1">
        <v>2017</v>
      </c>
      <c r="I174" s="6">
        <v>26523000</v>
      </c>
      <c r="J174" s="6">
        <v>7580900</v>
      </c>
      <c r="K174" s="6">
        <v>18942100</v>
      </c>
      <c r="L174" s="6"/>
    </row>
    <row r="175" spans="1:12" x14ac:dyDescent="0.3">
      <c r="A175" t="s">
        <v>120</v>
      </c>
      <c r="B175" s="5">
        <v>135150</v>
      </c>
      <c r="C175" t="s">
        <v>121</v>
      </c>
      <c r="D175" s="1" t="str">
        <f t="shared" ref="D175:D181" si="7">"13225"</f>
        <v>13225</v>
      </c>
      <c r="E175" t="s">
        <v>16</v>
      </c>
      <c r="F175" t="s">
        <v>124</v>
      </c>
      <c r="G175" s="1" t="str">
        <f>"004"</f>
        <v>004</v>
      </c>
      <c r="H175" s="1">
        <v>2003</v>
      </c>
      <c r="I175" s="6">
        <v>278802500</v>
      </c>
      <c r="J175" s="6">
        <v>49144000</v>
      </c>
      <c r="K175" s="6">
        <v>229658500</v>
      </c>
      <c r="L175" s="6"/>
    </row>
    <row r="176" spans="1:12" x14ac:dyDescent="0.3">
      <c r="A176" t="s">
        <v>120</v>
      </c>
      <c r="B176" s="5">
        <v>135150</v>
      </c>
      <c r="C176" t="s">
        <v>121</v>
      </c>
      <c r="D176" s="1" t="str">
        <f t="shared" si="7"/>
        <v>13225</v>
      </c>
      <c r="E176" t="s">
        <v>16</v>
      </c>
      <c r="F176" t="s">
        <v>124</v>
      </c>
      <c r="G176" s="1" t="str">
        <f>"006"</f>
        <v>006</v>
      </c>
      <c r="H176" s="1">
        <v>2006</v>
      </c>
      <c r="I176" s="6">
        <v>225050900</v>
      </c>
      <c r="J176" s="6">
        <v>86800800</v>
      </c>
      <c r="K176" s="6">
        <v>138250100</v>
      </c>
      <c r="L176" s="6"/>
    </row>
    <row r="177" spans="1:12" x14ac:dyDescent="0.3">
      <c r="A177" t="s">
        <v>120</v>
      </c>
      <c r="B177" s="5">
        <v>135150</v>
      </c>
      <c r="C177" t="s">
        <v>121</v>
      </c>
      <c r="D177" s="1" t="str">
        <f t="shared" si="7"/>
        <v>13225</v>
      </c>
      <c r="E177" t="s">
        <v>16</v>
      </c>
      <c r="F177" t="s">
        <v>124</v>
      </c>
      <c r="G177" s="1" t="str">
        <f>"009"</f>
        <v>009</v>
      </c>
      <c r="H177" s="1">
        <v>2015</v>
      </c>
      <c r="I177" s="6">
        <v>94574300</v>
      </c>
      <c r="J177" s="6">
        <v>46009600</v>
      </c>
      <c r="K177" s="6">
        <v>48564700</v>
      </c>
      <c r="L177" s="6"/>
    </row>
    <row r="178" spans="1:12" x14ac:dyDescent="0.3">
      <c r="A178" t="s">
        <v>120</v>
      </c>
      <c r="B178" s="5">
        <v>135150</v>
      </c>
      <c r="C178" t="s">
        <v>121</v>
      </c>
      <c r="D178" s="1" t="str">
        <f t="shared" si="7"/>
        <v>13225</v>
      </c>
      <c r="E178" t="s">
        <v>16</v>
      </c>
      <c r="F178" t="s">
        <v>124</v>
      </c>
      <c r="G178" s="1" t="str">
        <f>"010"</f>
        <v>010</v>
      </c>
      <c r="H178" s="1">
        <v>2016</v>
      </c>
      <c r="I178" s="6">
        <v>75972400</v>
      </c>
      <c r="J178" s="6">
        <v>42872500</v>
      </c>
      <c r="K178" s="6">
        <v>33099900</v>
      </c>
      <c r="L178" s="6"/>
    </row>
    <row r="179" spans="1:12" x14ac:dyDescent="0.3">
      <c r="A179" t="s">
        <v>120</v>
      </c>
      <c r="B179" s="5">
        <v>135150</v>
      </c>
      <c r="C179" t="s">
        <v>121</v>
      </c>
      <c r="D179" s="1" t="str">
        <f t="shared" si="7"/>
        <v>13225</v>
      </c>
      <c r="E179" t="s">
        <v>16</v>
      </c>
      <c r="F179" t="s">
        <v>124</v>
      </c>
      <c r="G179" s="1" t="str">
        <f>"011"</f>
        <v>011</v>
      </c>
      <c r="H179" s="1">
        <v>2018</v>
      </c>
      <c r="I179" s="6">
        <v>393400</v>
      </c>
      <c r="J179" s="6">
        <v>436200</v>
      </c>
      <c r="K179" s="6">
        <v>-42800</v>
      </c>
      <c r="L179" s="6"/>
    </row>
    <row r="180" spans="1:12" x14ac:dyDescent="0.3">
      <c r="A180" t="s">
        <v>120</v>
      </c>
      <c r="B180" s="5">
        <v>135150</v>
      </c>
      <c r="C180" t="s">
        <v>121</v>
      </c>
      <c r="D180" s="1" t="str">
        <f t="shared" si="7"/>
        <v>13225</v>
      </c>
      <c r="E180" t="s">
        <v>16</v>
      </c>
      <c r="F180" t="s">
        <v>124</v>
      </c>
      <c r="G180" s="1" t="str">
        <f>"012"</f>
        <v>012</v>
      </c>
      <c r="H180" s="1">
        <v>2018</v>
      </c>
      <c r="I180" s="6">
        <v>169854200</v>
      </c>
      <c r="J180" s="6">
        <v>128190000</v>
      </c>
      <c r="K180" s="6">
        <v>41664200</v>
      </c>
      <c r="L180" s="6"/>
    </row>
    <row r="181" spans="1:12" x14ac:dyDescent="0.3">
      <c r="A181" t="s">
        <v>120</v>
      </c>
      <c r="B181" s="5">
        <v>135150</v>
      </c>
      <c r="C181" t="s">
        <v>121</v>
      </c>
      <c r="D181" s="1" t="str">
        <f t="shared" si="7"/>
        <v>13225</v>
      </c>
      <c r="E181" t="s">
        <v>16</v>
      </c>
      <c r="F181" t="s">
        <v>124</v>
      </c>
      <c r="G181" s="1" t="str">
        <f>"013"</f>
        <v>013</v>
      </c>
      <c r="H181" s="1">
        <v>2018</v>
      </c>
      <c r="I181" s="6">
        <v>5436900</v>
      </c>
      <c r="J181" s="6">
        <v>16000</v>
      </c>
      <c r="K181" s="6">
        <v>5420900</v>
      </c>
      <c r="L181" s="6"/>
    </row>
    <row r="182" spans="1:12" x14ac:dyDescent="0.3">
      <c r="A182" t="s">
        <v>120</v>
      </c>
      <c r="B182" s="5">
        <v>135150</v>
      </c>
      <c r="C182" t="s">
        <v>121</v>
      </c>
      <c r="D182" s="1" t="str">
        <f>"13032"</f>
        <v>13032</v>
      </c>
      <c r="E182" t="s">
        <v>38</v>
      </c>
      <c r="F182" t="s">
        <v>125</v>
      </c>
      <c r="G182" s="1" t="str">
        <f>"002O"</f>
        <v>002O</v>
      </c>
      <c r="H182" s="1">
        <v>2006</v>
      </c>
      <c r="I182" s="6">
        <v>54230800</v>
      </c>
      <c r="J182" s="6">
        <v>24846800</v>
      </c>
      <c r="K182" s="6">
        <v>29384000</v>
      </c>
      <c r="L182" s="6"/>
    </row>
    <row r="183" spans="1:12" x14ac:dyDescent="0.3">
      <c r="A183" t="s">
        <v>120</v>
      </c>
      <c r="B183" s="5">
        <v>135150</v>
      </c>
      <c r="C183" t="s">
        <v>121</v>
      </c>
      <c r="D183" s="1" t="str">
        <f t="shared" ref="D183:D195" si="8">"13251"</f>
        <v>13251</v>
      </c>
      <c r="E183" t="s">
        <v>16</v>
      </c>
      <c r="F183" t="s">
        <v>125</v>
      </c>
      <c r="G183" s="1" t="str">
        <f>"025"</f>
        <v>025</v>
      </c>
      <c r="H183" s="1">
        <v>1995</v>
      </c>
      <c r="I183" s="6">
        <v>236001600</v>
      </c>
      <c r="J183" s="6">
        <v>38606700</v>
      </c>
      <c r="K183" s="6">
        <v>197394900</v>
      </c>
      <c r="L183" s="6"/>
    </row>
    <row r="184" spans="1:12" x14ac:dyDescent="0.3">
      <c r="A184" t="s">
        <v>120</v>
      </c>
      <c r="B184" s="5">
        <v>135150</v>
      </c>
      <c r="C184" t="s">
        <v>121</v>
      </c>
      <c r="D184" s="1" t="str">
        <f t="shared" si="8"/>
        <v>13251</v>
      </c>
      <c r="E184" t="s">
        <v>16</v>
      </c>
      <c r="F184" t="s">
        <v>125</v>
      </c>
      <c r="G184" s="1" t="str">
        <f>"029"</f>
        <v>029</v>
      </c>
      <c r="H184" s="1">
        <v>2000</v>
      </c>
      <c r="I184" s="6">
        <v>73784600</v>
      </c>
      <c r="J184" s="6">
        <v>41741400</v>
      </c>
      <c r="K184" s="6">
        <v>32043200</v>
      </c>
      <c r="L184" s="6"/>
    </row>
    <row r="185" spans="1:12" x14ac:dyDescent="0.3">
      <c r="A185" t="s">
        <v>120</v>
      </c>
      <c r="B185" s="5">
        <v>135150</v>
      </c>
      <c r="C185" t="s">
        <v>121</v>
      </c>
      <c r="D185" s="1" t="str">
        <f t="shared" si="8"/>
        <v>13251</v>
      </c>
      <c r="E185" t="s">
        <v>16</v>
      </c>
      <c r="F185" t="s">
        <v>125</v>
      </c>
      <c r="G185" s="1" t="str">
        <f>"035"</f>
        <v>035</v>
      </c>
      <c r="H185" s="1">
        <v>2005</v>
      </c>
      <c r="I185" s="6">
        <v>79634400</v>
      </c>
      <c r="J185" s="6">
        <v>25800600</v>
      </c>
      <c r="K185" s="6">
        <v>53833800</v>
      </c>
      <c r="L185" s="6"/>
    </row>
    <row r="186" spans="1:12" x14ac:dyDescent="0.3">
      <c r="A186" t="s">
        <v>120</v>
      </c>
      <c r="B186" s="5">
        <v>135150</v>
      </c>
      <c r="C186" t="s">
        <v>121</v>
      </c>
      <c r="D186" s="1" t="str">
        <f t="shared" si="8"/>
        <v>13251</v>
      </c>
      <c r="E186" t="s">
        <v>16</v>
      </c>
      <c r="F186" t="s">
        <v>125</v>
      </c>
      <c r="G186" s="1" t="str">
        <f>"036"</f>
        <v>036</v>
      </c>
      <c r="H186" s="1">
        <v>2005</v>
      </c>
      <c r="I186" s="6">
        <v>505488400</v>
      </c>
      <c r="J186" s="6">
        <v>97652400</v>
      </c>
      <c r="K186" s="6">
        <v>407836000</v>
      </c>
      <c r="L186" s="6"/>
    </row>
    <row r="187" spans="1:12" x14ac:dyDescent="0.3">
      <c r="A187" t="s">
        <v>120</v>
      </c>
      <c r="B187" s="5">
        <v>135150</v>
      </c>
      <c r="C187" t="s">
        <v>121</v>
      </c>
      <c r="D187" s="1" t="str">
        <f t="shared" si="8"/>
        <v>13251</v>
      </c>
      <c r="E187" t="s">
        <v>16</v>
      </c>
      <c r="F187" t="s">
        <v>125</v>
      </c>
      <c r="G187" s="1" t="str">
        <f>"037"</f>
        <v>037</v>
      </c>
      <c r="H187" s="1">
        <v>2006</v>
      </c>
      <c r="I187" s="6">
        <v>162740800</v>
      </c>
      <c r="J187" s="6">
        <v>43466900</v>
      </c>
      <c r="K187" s="6">
        <v>119273900</v>
      </c>
      <c r="L187" s="6"/>
    </row>
    <row r="188" spans="1:12" x14ac:dyDescent="0.3">
      <c r="A188" t="s">
        <v>120</v>
      </c>
      <c r="B188" s="5">
        <v>135150</v>
      </c>
      <c r="C188" t="s">
        <v>121</v>
      </c>
      <c r="D188" s="1" t="str">
        <f t="shared" si="8"/>
        <v>13251</v>
      </c>
      <c r="E188" t="s">
        <v>16</v>
      </c>
      <c r="F188" t="s">
        <v>125</v>
      </c>
      <c r="G188" s="1" t="str">
        <f>"038"</f>
        <v>038</v>
      </c>
      <c r="H188" s="1">
        <v>2008</v>
      </c>
      <c r="I188" s="6">
        <v>56390600</v>
      </c>
      <c r="J188" s="6">
        <v>54203700</v>
      </c>
      <c r="K188" s="6">
        <v>2186900</v>
      </c>
      <c r="L188" s="6"/>
    </row>
    <row r="189" spans="1:12" x14ac:dyDescent="0.3">
      <c r="A189" t="s">
        <v>120</v>
      </c>
      <c r="B189" s="5">
        <v>135150</v>
      </c>
      <c r="C189" t="s">
        <v>121</v>
      </c>
      <c r="D189" s="1" t="str">
        <f t="shared" si="8"/>
        <v>13251</v>
      </c>
      <c r="E189" t="s">
        <v>16</v>
      </c>
      <c r="F189" t="s">
        <v>125</v>
      </c>
      <c r="G189" s="1" t="str">
        <f>"039"</f>
        <v>039</v>
      </c>
      <c r="H189" s="1">
        <v>2008</v>
      </c>
      <c r="I189" s="6">
        <v>378027200</v>
      </c>
      <c r="J189" s="6">
        <v>263256500</v>
      </c>
      <c r="K189" s="6">
        <v>114770700</v>
      </c>
      <c r="L189" s="6"/>
    </row>
    <row r="190" spans="1:12" x14ac:dyDescent="0.3">
      <c r="A190" t="s">
        <v>120</v>
      </c>
      <c r="B190" s="5">
        <v>135150</v>
      </c>
      <c r="C190" t="s">
        <v>121</v>
      </c>
      <c r="D190" s="1" t="str">
        <f t="shared" si="8"/>
        <v>13251</v>
      </c>
      <c r="E190" t="s">
        <v>16</v>
      </c>
      <c r="F190" t="s">
        <v>125</v>
      </c>
      <c r="G190" s="1" t="str">
        <f>"041"</f>
        <v>041</v>
      </c>
      <c r="H190" s="1">
        <v>2011</v>
      </c>
      <c r="I190" s="6">
        <v>69765100</v>
      </c>
      <c r="J190" s="6">
        <v>18703300</v>
      </c>
      <c r="K190" s="6">
        <v>51061800</v>
      </c>
      <c r="L190" s="6"/>
    </row>
    <row r="191" spans="1:12" x14ac:dyDescent="0.3">
      <c r="A191" t="s">
        <v>120</v>
      </c>
      <c r="B191" s="5">
        <v>135150</v>
      </c>
      <c r="C191" t="s">
        <v>121</v>
      </c>
      <c r="D191" s="1" t="str">
        <f t="shared" si="8"/>
        <v>13251</v>
      </c>
      <c r="E191" t="s">
        <v>16</v>
      </c>
      <c r="F191" t="s">
        <v>125</v>
      </c>
      <c r="G191" s="1" t="str">
        <f>"042"</f>
        <v>042</v>
      </c>
      <c r="H191" s="1">
        <v>2012</v>
      </c>
      <c r="I191" s="6">
        <v>108393400</v>
      </c>
      <c r="J191" s="6">
        <v>50866200</v>
      </c>
      <c r="K191" s="6">
        <v>57527200</v>
      </c>
      <c r="L191" s="6"/>
    </row>
    <row r="192" spans="1:12" x14ac:dyDescent="0.3">
      <c r="A192" t="s">
        <v>120</v>
      </c>
      <c r="B192" s="5">
        <v>135150</v>
      </c>
      <c r="C192" t="s">
        <v>121</v>
      </c>
      <c r="D192" s="1" t="str">
        <f t="shared" si="8"/>
        <v>13251</v>
      </c>
      <c r="E192" t="s">
        <v>16</v>
      </c>
      <c r="F192" t="s">
        <v>125</v>
      </c>
      <c r="G192" s="1" t="str">
        <f>"044"</f>
        <v>044</v>
      </c>
      <c r="H192" s="1">
        <v>2013</v>
      </c>
      <c r="I192" s="6">
        <v>66325000</v>
      </c>
      <c r="J192" s="6">
        <v>30448400</v>
      </c>
      <c r="K192" s="6">
        <v>35876600</v>
      </c>
      <c r="L192" s="6"/>
    </row>
    <row r="193" spans="1:12" x14ac:dyDescent="0.3">
      <c r="A193" t="s">
        <v>120</v>
      </c>
      <c r="B193" s="5">
        <v>135150</v>
      </c>
      <c r="C193" t="s">
        <v>121</v>
      </c>
      <c r="D193" s="1" t="str">
        <f t="shared" si="8"/>
        <v>13251</v>
      </c>
      <c r="E193" t="s">
        <v>16</v>
      </c>
      <c r="F193" t="s">
        <v>125</v>
      </c>
      <c r="G193" s="1" t="str">
        <f>"045"</f>
        <v>045</v>
      </c>
      <c r="H193" s="1">
        <v>2015</v>
      </c>
      <c r="I193" s="6">
        <v>182438600</v>
      </c>
      <c r="J193" s="6">
        <v>79304000</v>
      </c>
      <c r="K193" s="6">
        <v>103134600</v>
      </c>
      <c r="L193" s="6"/>
    </row>
    <row r="194" spans="1:12" x14ac:dyDescent="0.3">
      <c r="A194" t="s">
        <v>120</v>
      </c>
      <c r="B194" s="5">
        <v>135150</v>
      </c>
      <c r="C194" t="s">
        <v>121</v>
      </c>
      <c r="D194" s="1" t="str">
        <f t="shared" si="8"/>
        <v>13251</v>
      </c>
      <c r="E194" t="s">
        <v>16</v>
      </c>
      <c r="F194" t="s">
        <v>125</v>
      </c>
      <c r="G194" s="1" t="str">
        <f>"046"</f>
        <v>046</v>
      </c>
      <c r="H194" s="1">
        <v>2015</v>
      </c>
      <c r="I194" s="6">
        <v>370410400</v>
      </c>
      <c r="J194" s="6">
        <v>129904000</v>
      </c>
      <c r="K194" s="6">
        <v>240506400</v>
      </c>
      <c r="L194" s="6"/>
    </row>
    <row r="195" spans="1:12" x14ac:dyDescent="0.3">
      <c r="A195" t="s">
        <v>120</v>
      </c>
      <c r="B195" s="5">
        <v>135150</v>
      </c>
      <c r="C195" t="s">
        <v>121</v>
      </c>
      <c r="D195" s="1" t="str">
        <f t="shared" si="8"/>
        <v>13251</v>
      </c>
      <c r="E195" t="s">
        <v>16</v>
      </c>
      <c r="F195" t="s">
        <v>125</v>
      </c>
      <c r="G195" s="1" t="str">
        <f>"047"</f>
        <v>047</v>
      </c>
      <c r="H195" s="1">
        <v>2017</v>
      </c>
      <c r="I195" s="6">
        <v>28263500</v>
      </c>
      <c r="J195" s="6">
        <v>10032600</v>
      </c>
      <c r="K195" s="6">
        <v>18230900</v>
      </c>
      <c r="L195" s="6"/>
    </row>
    <row r="196" spans="1:12" x14ac:dyDescent="0.3">
      <c r="A196" t="s">
        <v>120</v>
      </c>
      <c r="B196" s="5">
        <v>135150</v>
      </c>
      <c r="C196" t="s">
        <v>121</v>
      </c>
      <c r="D196" s="1" t="str">
        <f>"13151"</f>
        <v>13151</v>
      </c>
      <c r="E196" t="s">
        <v>26</v>
      </c>
      <c r="F196" t="s">
        <v>126</v>
      </c>
      <c r="G196" s="1" t="str">
        <f>"001"</f>
        <v>001</v>
      </c>
      <c r="H196" s="1">
        <v>2014</v>
      </c>
      <c r="I196" s="6">
        <v>14654200</v>
      </c>
      <c r="J196" s="6">
        <v>5689400</v>
      </c>
      <c r="K196" s="6">
        <v>8964800</v>
      </c>
      <c r="L196" s="6"/>
    </row>
    <row r="197" spans="1:12" x14ac:dyDescent="0.3">
      <c r="A197" t="s">
        <v>120</v>
      </c>
      <c r="B197" s="5">
        <v>135150</v>
      </c>
      <c r="C197" t="s">
        <v>121</v>
      </c>
      <c r="D197" s="1" t="str">
        <f>"13154"</f>
        <v>13154</v>
      </c>
      <c r="E197" t="s">
        <v>26</v>
      </c>
      <c r="F197" t="s">
        <v>127</v>
      </c>
      <c r="G197" s="1" t="str">
        <f>"003"</f>
        <v>003</v>
      </c>
      <c r="H197" s="1">
        <v>2004</v>
      </c>
      <c r="I197" s="6">
        <v>71663800</v>
      </c>
      <c r="J197" s="6">
        <v>26997400</v>
      </c>
      <c r="K197" s="6">
        <v>44666400</v>
      </c>
      <c r="L197" s="6"/>
    </row>
    <row r="198" spans="1:12" x14ac:dyDescent="0.3">
      <c r="A198" t="s">
        <v>120</v>
      </c>
      <c r="B198" s="5">
        <v>135150</v>
      </c>
      <c r="C198" t="s">
        <v>121</v>
      </c>
      <c r="D198" s="1" t="str">
        <f>"13154"</f>
        <v>13154</v>
      </c>
      <c r="E198" t="s">
        <v>26</v>
      </c>
      <c r="F198" t="s">
        <v>127</v>
      </c>
      <c r="G198" s="1" t="str">
        <f>"004"</f>
        <v>004</v>
      </c>
      <c r="H198" s="1">
        <v>2008</v>
      </c>
      <c r="I198" s="6">
        <v>12284800</v>
      </c>
      <c r="J198" s="6">
        <v>7583100</v>
      </c>
      <c r="K198" s="6">
        <v>4701700</v>
      </c>
      <c r="L198" s="6"/>
    </row>
    <row r="199" spans="1:12" x14ac:dyDescent="0.3">
      <c r="A199" t="s">
        <v>120</v>
      </c>
      <c r="B199" s="5">
        <v>135150</v>
      </c>
      <c r="C199" t="s">
        <v>121</v>
      </c>
      <c r="D199" s="1" t="str">
        <f>"13154"</f>
        <v>13154</v>
      </c>
      <c r="E199" t="s">
        <v>26</v>
      </c>
      <c r="F199" t="s">
        <v>127</v>
      </c>
      <c r="G199" s="1" t="str">
        <f>"005"</f>
        <v>005</v>
      </c>
      <c r="H199" s="1">
        <v>2018</v>
      </c>
      <c r="I199" s="6">
        <v>19234800</v>
      </c>
      <c r="J199" s="6">
        <v>17030100</v>
      </c>
      <c r="K199" s="6">
        <v>2204700</v>
      </c>
      <c r="L199" s="6"/>
    </row>
    <row r="200" spans="1:12" x14ac:dyDescent="0.3">
      <c r="A200" t="s">
        <v>120</v>
      </c>
      <c r="B200" s="5">
        <v>135150</v>
      </c>
      <c r="C200" t="s">
        <v>121</v>
      </c>
      <c r="D200" s="1" t="str">
        <f>"13255"</f>
        <v>13255</v>
      </c>
      <c r="E200" t="s">
        <v>16</v>
      </c>
      <c r="F200" t="s">
        <v>128</v>
      </c>
      <c r="G200" s="1" t="str">
        <f>"003"</f>
        <v>003</v>
      </c>
      <c r="H200" s="1">
        <v>1993</v>
      </c>
      <c r="I200" s="6">
        <v>694800700</v>
      </c>
      <c r="J200" s="6">
        <v>59669200</v>
      </c>
      <c r="K200" s="6">
        <v>635131500</v>
      </c>
      <c r="L200" s="6"/>
    </row>
    <row r="201" spans="1:12" x14ac:dyDescent="0.3">
      <c r="A201" t="s">
        <v>120</v>
      </c>
      <c r="B201" s="5">
        <v>135150</v>
      </c>
      <c r="C201" t="s">
        <v>121</v>
      </c>
      <c r="D201" s="1" t="str">
        <f>"13255"</f>
        <v>13255</v>
      </c>
      <c r="E201" t="s">
        <v>16</v>
      </c>
      <c r="F201" t="s">
        <v>128</v>
      </c>
      <c r="G201" s="1" t="str">
        <f>"005"</f>
        <v>005</v>
      </c>
      <c r="H201" s="1">
        <v>2009</v>
      </c>
      <c r="I201" s="6">
        <v>171362200</v>
      </c>
      <c r="J201" s="6">
        <v>89665500</v>
      </c>
      <c r="K201" s="6">
        <v>81696700</v>
      </c>
      <c r="L201" s="6"/>
    </row>
    <row r="202" spans="1:12" x14ac:dyDescent="0.3">
      <c r="A202" t="s">
        <v>120</v>
      </c>
      <c r="B202" s="5">
        <v>135150</v>
      </c>
      <c r="C202" t="s">
        <v>121</v>
      </c>
      <c r="D202" s="1" t="str">
        <f t="shared" ref="D202:D207" si="9">"13258"</f>
        <v>13258</v>
      </c>
      <c r="E202" t="s">
        <v>16</v>
      </c>
      <c r="F202" t="s">
        <v>129</v>
      </c>
      <c r="G202" s="1" t="str">
        <f>"004"</f>
        <v>004</v>
      </c>
      <c r="H202" s="1">
        <v>2000</v>
      </c>
      <c r="I202" s="6">
        <v>55528400</v>
      </c>
      <c r="J202" s="6">
        <v>29942500</v>
      </c>
      <c r="K202" s="6">
        <v>25585900</v>
      </c>
      <c r="L202" s="6"/>
    </row>
    <row r="203" spans="1:12" x14ac:dyDescent="0.3">
      <c r="A203" t="s">
        <v>120</v>
      </c>
      <c r="B203" s="5">
        <v>135150</v>
      </c>
      <c r="C203" t="s">
        <v>121</v>
      </c>
      <c r="D203" s="1" t="str">
        <f t="shared" si="9"/>
        <v>13258</v>
      </c>
      <c r="E203" t="s">
        <v>16</v>
      </c>
      <c r="F203" t="s">
        <v>129</v>
      </c>
      <c r="G203" s="1" t="str">
        <f>"005"</f>
        <v>005</v>
      </c>
      <c r="H203" s="1">
        <v>2008</v>
      </c>
      <c r="I203" s="6">
        <v>27782500</v>
      </c>
      <c r="J203" s="6">
        <v>8979700</v>
      </c>
      <c r="K203" s="6">
        <v>18802800</v>
      </c>
      <c r="L203" s="6"/>
    </row>
    <row r="204" spans="1:12" x14ac:dyDescent="0.3">
      <c r="A204" t="s">
        <v>120</v>
      </c>
      <c r="B204" s="5">
        <v>135150</v>
      </c>
      <c r="C204" t="s">
        <v>121</v>
      </c>
      <c r="D204" s="1" t="str">
        <f t="shared" si="9"/>
        <v>13258</v>
      </c>
      <c r="E204" t="s">
        <v>16</v>
      </c>
      <c r="F204" t="s">
        <v>129</v>
      </c>
      <c r="G204" s="1" t="str">
        <f>"006"</f>
        <v>006</v>
      </c>
      <c r="H204" s="1">
        <v>2010</v>
      </c>
      <c r="I204" s="6">
        <v>44330700</v>
      </c>
      <c r="J204" s="6">
        <v>17693000</v>
      </c>
      <c r="K204" s="6">
        <v>26637700</v>
      </c>
      <c r="L204" s="6"/>
    </row>
    <row r="205" spans="1:12" x14ac:dyDescent="0.3">
      <c r="A205" t="s">
        <v>120</v>
      </c>
      <c r="B205" s="5">
        <v>135150</v>
      </c>
      <c r="C205" t="s">
        <v>121</v>
      </c>
      <c r="D205" s="1" t="str">
        <f t="shared" si="9"/>
        <v>13258</v>
      </c>
      <c r="E205" t="s">
        <v>16</v>
      </c>
      <c r="F205" t="s">
        <v>129</v>
      </c>
      <c r="G205" s="1" t="str">
        <f>"007"</f>
        <v>007</v>
      </c>
      <c r="H205" s="1">
        <v>2012</v>
      </c>
      <c r="I205" s="6">
        <v>16900100</v>
      </c>
      <c r="J205" s="6">
        <v>8247500</v>
      </c>
      <c r="K205" s="6">
        <v>8652600</v>
      </c>
      <c r="L205" s="6"/>
    </row>
    <row r="206" spans="1:12" x14ac:dyDescent="0.3">
      <c r="A206" t="s">
        <v>120</v>
      </c>
      <c r="B206" s="5">
        <v>135150</v>
      </c>
      <c r="C206" t="s">
        <v>121</v>
      </c>
      <c r="D206" s="1" t="str">
        <f t="shared" si="9"/>
        <v>13258</v>
      </c>
      <c r="E206" t="s">
        <v>16</v>
      </c>
      <c r="F206" t="s">
        <v>129</v>
      </c>
      <c r="G206" s="1" t="str">
        <f>"008"</f>
        <v>008</v>
      </c>
      <c r="H206" s="1">
        <v>2012</v>
      </c>
      <c r="I206" s="6">
        <v>26025000</v>
      </c>
      <c r="J206" s="6">
        <v>416000</v>
      </c>
      <c r="K206" s="6">
        <v>25609000</v>
      </c>
      <c r="L206" s="6"/>
    </row>
    <row r="207" spans="1:12" x14ac:dyDescent="0.3">
      <c r="A207" t="s">
        <v>120</v>
      </c>
      <c r="B207" s="5">
        <v>135150</v>
      </c>
      <c r="C207" t="s">
        <v>121</v>
      </c>
      <c r="D207" s="1" t="str">
        <f t="shared" si="9"/>
        <v>13258</v>
      </c>
      <c r="E207" t="s">
        <v>16</v>
      </c>
      <c r="F207" t="s">
        <v>129</v>
      </c>
      <c r="G207" s="1" t="str">
        <f>"009"</f>
        <v>009</v>
      </c>
      <c r="H207" s="1">
        <v>2015</v>
      </c>
      <c r="I207" s="6">
        <v>32924600</v>
      </c>
      <c r="J207" s="6">
        <v>7246100</v>
      </c>
      <c r="K207" s="6">
        <v>25678500</v>
      </c>
      <c r="L207" s="6"/>
    </row>
    <row r="208" spans="1:12" x14ac:dyDescent="0.3">
      <c r="A208" t="s">
        <v>120</v>
      </c>
      <c r="B208" s="5">
        <v>135150</v>
      </c>
      <c r="C208" t="s">
        <v>121</v>
      </c>
      <c r="D208" s="1" t="str">
        <f>"13181"</f>
        <v>13181</v>
      </c>
      <c r="E208" t="s">
        <v>26</v>
      </c>
      <c r="F208" t="s">
        <v>130</v>
      </c>
      <c r="G208" s="1" t="str">
        <f>"003"</f>
        <v>003</v>
      </c>
      <c r="H208" s="1">
        <v>2008</v>
      </c>
      <c r="I208" s="6">
        <v>70034600</v>
      </c>
      <c r="J208" s="6">
        <v>21225400</v>
      </c>
      <c r="K208" s="6">
        <v>48809200</v>
      </c>
      <c r="L208" s="6"/>
    </row>
    <row r="209" spans="1:12" x14ac:dyDescent="0.3">
      <c r="A209" t="s">
        <v>120</v>
      </c>
      <c r="B209" s="5">
        <v>135150</v>
      </c>
      <c r="C209" t="s">
        <v>121</v>
      </c>
      <c r="D209" s="1" t="str">
        <f>"13181"</f>
        <v>13181</v>
      </c>
      <c r="E209" t="s">
        <v>26</v>
      </c>
      <c r="F209" t="s">
        <v>130</v>
      </c>
      <c r="G209" s="1" t="str">
        <f>"004"</f>
        <v>004</v>
      </c>
      <c r="H209" s="1">
        <v>2010</v>
      </c>
      <c r="I209" s="6">
        <v>22679300</v>
      </c>
      <c r="J209" s="6">
        <v>8265800</v>
      </c>
      <c r="K209" s="6">
        <v>14413500</v>
      </c>
      <c r="L209" s="6"/>
    </row>
    <row r="210" spans="1:12" x14ac:dyDescent="0.3">
      <c r="A210" t="s">
        <v>120</v>
      </c>
      <c r="B210" s="5">
        <v>135150</v>
      </c>
      <c r="C210" t="s">
        <v>121</v>
      </c>
      <c r="D210" s="1" t="str">
        <f>"13181"</f>
        <v>13181</v>
      </c>
      <c r="E210" t="s">
        <v>26</v>
      </c>
      <c r="F210" t="s">
        <v>130</v>
      </c>
      <c r="G210" s="1" t="str">
        <f>"005"</f>
        <v>005</v>
      </c>
      <c r="H210" s="1">
        <v>2016</v>
      </c>
      <c r="I210" s="6">
        <v>12374600</v>
      </c>
      <c r="J210" s="6">
        <v>4252600</v>
      </c>
      <c r="K210" s="6">
        <v>8122000</v>
      </c>
      <c r="L210" s="6"/>
    </row>
    <row r="211" spans="1:12" x14ac:dyDescent="0.3">
      <c r="A211" t="s">
        <v>120</v>
      </c>
      <c r="B211" s="5">
        <v>135150</v>
      </c>
      <c r="C211" t="s">
        <v>121</v>
      </c>
      <c r="D211" s="1" t="str">
        <f>"13286"</f>
        <v>13286</v>
      </c>
      <c r="E211" t="s">
        <v>16</v>
      </c>
      <c r="F211" t="s">
        <v>131</v>
      </c>
      <c r="G211" s="1" t="str">
        <f>"004"</f>
        <v>004</v>
      </c>
      <c r="H211" s="1">
        <v>1996</v>
      </c>
      <c r="I211" s="6">
        <v>43254300</v>
      </c>
      <c r="J211" s="6">
        <v>8842400</v>
      </c>
      <c r="K211" s="6">
        <v>34411900</v>
      </c>
      <c r="L211" s="6"/>
    </row>
    <row r="212" spans="1:12" x14ac:dyDescent="0.3">
      <c r="A212" t="s">
        <v>120</v>
      </c>
      <c r="B212" s="5">
        <v>135150</v>
      </c>
      <c r="C212" t="s">
        <v>121</v>
      </c>
      <c r="D212" s="1" t="str">
        <f>"13286"</f>
        <v>13286</v>
      </c>
      <c r="E212" t="s">
        <v>16</v>
      </c>
      <c r="F212" t="s">
        <v>131</v>
      </c>
      <c r="G212" s="1" t="str">
        <f>"006"</f>
        <v>006</v>
      </c>
      <c r="H212" s="1">
        <v>2000</v>
      </c>
      <c r="I212" s="6">
        <v>80000000</v>
      </c>
      <c r="J212" s="6">
        <v>475200</v>
      </c>
      <c r="K212" s="6">
        <v>79524800</v>
      </c>
      <c r="L212" s="6"/>
    </row>
    <row r="213" spans="1:12" x14ac:dyDescent="0.3">
      <c r="A213" t="s">
        <v>120</v>
      </c>
      <c r="B213" s="5">
        <v>135150</v>
      </c>
      <c r="C213" t="s">
        <v>121</v>
      </c>
      <c r="D213" s="1" t="str">
        <f>"13286"</f>
        <v>13286</v>
      </c>
      <c r="E213" t="s">
        <v>16</v>
      </c>
      <c r="F213" t="s">
        <v>131</v>
      </c>
      <c r="G213" s="1" t="str">
        <f>"008"</f>
        <v>008</v>
      </c>
      <c r="H213" s="1">
        <v>2017</v>
      </c>
      <c r="I213" s="6">
        <v>29029800</v>
      </c>
      <c r="J213" s="6">
        <v>29029800</v>
      </c>
      <c r="K213" s="6">
        <v>0</v>
      </c>
      <c r="L213" s="6"/>
    </row>
    <row r="214" spans="1:12" x14ac:dyDescent="0.3">
      <c r="A214" t="s">
        <v>120</v>
      </c>
      <c r="B214" s="5">
        <v>135150</v>
      </c>
      <c r="C214" t="s">
        <v>121</v>
      </c>
      <c r="D214" s="1" t="str">
        <f>"13286"</f>
        <v>13286</v>
      </c>
      <c r="E214" t="s">
        <v>16</v>
      </c>
      <c r="F214" t="s">
        <v>131</v>
      </c>
      <c r="G214" s="1" t="str">
        <f>"009"</f>
        <v>009</v>
      </c>
      <c r="H214" s="1">
        <v>2017</v>
      </c>
      <c r="I214" s="6">
        <v>6218300</v>
      </c>
      <c r="J214" s="6">
        <v>5619100</v>
      </c>
      <c r="K214" s="6">
        <v>599200</v>
      </c>
      <c r="L214" s="6"/>
    </row>
    <row r="215" spans="1:12" x14ac:dyDescent="0.3">
      <c r="A215" t="s">
        <v>120</v>
      </c>
      <c r="B215" s="5">
        <v>135150</v>
      </c>
      <c r="C215" t="s">
        <v>121</v>
      </c>
      <c r="D215" s="1" t="str">
        <f t="shared" ref="D215:D222" si="10">"13191"</f>
        <v>13191</v>
      </c>
      <c r="E215" t="s">
        <v>26</v>
      </c>
      <c r="F215" t="s">
        <v>132</v>
      </c>
      <c r="G215" s="1" t="str">
        <f>"002"</f>
        <v>002</v>
      </c>
      <c r="H215" s="1">
        <v>2000</v>
      </c>
      <c r="I215" s="6">
        <v>21569800</v>
      </c>
      <c r="J215" s="6">
        <v>98800</v>
      </c>
      <c r="K215" s="6">
        <v>21471000</v>
      </c>
      <c r="L215" s="6"/>
    </row>
    <row r="216" spans="1:12" x14ac:dyDescent="0.3">
      <c r="A216" t="s">
        <v>120</v>
      </c>
      <c r="B216" s="5">
        <v>135150</v>
      </c>
      <c r="C216" t="s">
        <v>121</v>
      </c>
      <c r="D216" s="1" t="str">
        <f t="shared" si="10"/>
        <v>13191</v>
      </c>
      <c r="E216" t="s">
        <v>26</v>
      </c>
      <c r="F216" t="s">
        <v>132</v>
      </c>
      <c r="G216" s="1" t="str">
        <f>"003"</f>
        <v>003</v>
      </c>
      <c r="H216" s="1">
        <v>2000</v>
      </c>
      <c r="I216" s="6">
        <v>59295300</v>
      </c>
      <c r="J216" s="6">
        <v>634700</v>
      </c>
      <c r="K216" s="6">
        <v>58660600</v>
      </c>
      <c r="L216" s="6"/>
    </row>
    <row r="217" spans="1:12" x14ac:dyDescent="0.3">
      <c r="A217" t="s">
        <v>120</v>
      </c>
      <c r="B217" s="5">
        <v>135150</v>
      </c>
      <c r="C217" t="s">
        <v>121</v>
      </c>
      <c r="D217" s="1" t="str">
        <f t="shared" si="10"/>
        <v>13191</v>
      </c>
      <c r="E217" t="s">
        <v>26</v>
      </c>
      <c r="F217" t="s">
        <v>132</v>
      </c>
      <c r="G217" s="1" t="str">
        <f>"004"</f>
        <v>004</v>
      </c>
      <c r="H217" s="1">
        <v>2003</v>
      </c>
      <c r="I217" s="6">
        <v>6203800</v>
      </c>
      <c r="J217" s="6">
        <v>677400</v>
      </c>
      <c r="K217" s="6">
        <v>5526400</v>
      </c>
      <c r="L217" s="6"/>
    </row>
    <row r="218" spans="1:12" x14ac:dyDescent="0.3">
      <c r="A218" t="s">
        <v>120</v>
      </c>
      <c r="B218" s="5">
        <v>135150</v>
      </c>
      <c r="C218" t="s">
        <v>121</v>
      </c>
      <c r="D218" s="1" t="str">
        <f t="shared" si="10"/>
        <v>13191</v>
      </c>
      <c r="E218" t="s">
        <v>26</v>
      </c>
      <c r="F218" t="s">
        <v>132</v>
      </c>
      <c r="G218" s="1" t="str">
        <f>"005"</f>
        <v>005</v>
      </c>
      <c r="H218" s="1">
        <v>2005</v>
      </c>
      <c r="I218" s="6">
        <v>54460800</v>
      </c>
      <c r="J218" s="6">
        <v>27543200</v>
      </c>
      <c r="K218" s="6">
        <v>26917600</v>
      </c>
      <c r="L218" s="6"/>
    </row>
    <row r="219" spans="1:12" x14ac:dyDescent="0.3">
      <c r="A219" t="s">
        <v>120</v>
      </c>
      <c r="B219" s="5">
        <v>135150</v>
      </c>
      <c r="C219" t="s">
        <v>121</v>
      </c>
      <c r="D219" s="1" t="str">
        <f t="shared" si="10"/>
        <v>13191</v>
      </c>
      <c r="E219" t="s">
        <v>26</v>
      </c>
      <c r="F219" t="s">
        <v>132</v>
      </c>
      <c r="G219" s="1" t="str">
        <f>"006"</f>
        <v>006</v>
      </c>
      <c r="H219" s="1">
        <v>2015</v>
      </c>
      <c r="I219" s="6">
        <v>78088500</v>
      </c>
      <c r="J219" s="6">
        <v>11761100</v>
      </c>
      <c r="K219" s="6">
        <v>66327400</v>
      </c>
      <c r="L219" s="6"/>
    </row>
    <row r="220" spans="1:12" x14ac:dyDescent="0.3">
      <c r="A220" t="s">
        <v>120</v>
      </c>
      <c r="B220" s="5">
        <v>135150</v>
      </c>
      <c r="C220" t="s">
        <v>121</v>
      </c>
      <c r="D220" s="1" t="str">
        <f t="shared" si="10"/>
        <v>13191</v>
      </c>
      <c r="E220" t="s">
        <v>26</v>
      </c>
      <c r="F220" t="s">
        <v>132</v>
      </c>
      <c r="G220" s="1" t="str">
        <f>"007"</f>
        <v>007</v>
      </c>
      <c r="H220" s="1">
        <v>2016</v>
      </c>
      <c r="I220" s="6">
        <v>9814200</v>
      </c>
      <c r="J220" s="6">
        <v>4445700</v>
      </c>
      <c r="K220" s="6">
        <v>5368500</v>
      </c>
      <c r="L220" s="6"/>
    </row>
    <row r="221" spans="1:12" x14ac:dyDescent="0.3">
      <c r="A221" t="s">
        <v>120</v>
      </c>
      <c r="B221" s="5">
        <v>135150</v>
      </c>
      <c r="C221" t="s">
        <v>121</v>
      </c>
      <c r="D221" s="1" t="str">
        <f t="shared" si="10"/>
        <v>13191</v>
      </c>
      <c r="E221" t="s">
        <v>26</v>
      </c>
      <c r="F221" t="s">
        <v>132</v>
      </c>
      <c r="G221" s="1" t="str">
        <f>"008"</f>
        <v>008</v>
      </c>
      <c r="H221" s="1">
        <v>2018</v>
      </c>
      <c r="I221" s="6">
        <v>34024800</v>
      </c>
      <c r="J221" s="6">
        <v>15985400</v>
      </c>
      <c r="K221" s="6">
        <v>18039400</v>
      </c>
      <c r="L221" s="6"/>
    </row>
    <row r="222" spans="1:12" x14ac:dyDescent="0.3">
      <c r="A222" t="s">
        <v>120</v>
      </c>
      <c r="B222" s="5">
        <v>135150</v>
      </c>
      <c r="C222" t="s">
        <v>121</v>
      </c>
      <c r="D222" s="1" t="str">
        <f t="shared" si="10"/>
        <v>13191</v>
      </c>
      <c r="E222" t="s">
        <v>26</v>
      </c>
      <c r="F222" t="s">
        <v>132</v>
      </c>
      <c r="G222" s="1" t="str">
        <f>"009"</f>
        <v>009</v>
      </c>
      <c r="H222" s="1">
        <v>2018</v>
      </c>
      <c r="I222" s="6">
        <v>1055700</v>
      </c>
      <c r="J222" s="6">
        <v>1147000</v>
      </c>
      <c r="K222" s="6">
        <v>-91300</v>
      </c>
      <c r="L222" s="6"/>
    </row>
    <row r="223" spans="1:12" x14ac:dyDescent="0.3">
      <c r="A223" t="s">
        <v>120</v>
      </c>
      <c r="B223" s="5">
        <v>135150</v>
      </c>
      <c r="C223" t="s">
        <v>121</v>
      </c>
      <c r="D223" s="1" t="str">
        <f>"13196"</f>
        <v>13196</v>
      </c>
      <c r="E223" t="s">
        <v>26</v>
      </c>
      <c r="F223" t="s">
        <v>133</v>
      </c>
      <c r="G223" s="1" t="str">
        <f>"001"</f>
        <v>001</v>
      </c>
      <c r="H223" s="1">
        <v>2014</v>
      </c>
      <c r="I223" s="6">
        <v>23251500</v>
      </c>
      <c r="J223" s="6">
        <v>382600</v>
      </c>
      <c r="K223" s="6">
        <v>22868900</v>
      </c>
      <c r="L223" s="6"/>
    </row>
    <row r="224" spans="1:12" x14ac:dyDescent="0.3">
      <c r="A224" t="s">
        <v>134</v>
      </c>
      <c r="B224" s="5">
        <v>405020</v>
      </c>
      <c r="C224" t="s">
        <v>135</v>
      </c>
      <c r="D224" s="1" t="str">
        <f>"40107"</f>
        <v>40107</v>
      </c>
      <c r="E224" t="s">
        <v>26</v>
      </c>
      <c r="F224" t="s">
        <v>136</v>
      </c>
      <c r="G224" s="1" t="str">
        <f>"002"</f>
        <v>002</v>
      </c>
      <c r="H224" s="1">
        <v>1995</v>
      </c>
      <c r="I224" s="6">
        <v>36668400</v>
      </c>
      <c r="J224" s="6">
        <v>11979900</v>
      </c>
      <c r="K224" s="6">
        <v>24688500</v>
      </c>
      <c r="L224" s="6"/>
    </row>
    <row r="225" spans="1:12" x14ac:dyDescent="0.3">
      <c r="A225" t="s">
        <v>134</v>
      </c>
      <c r="B225" s="5">
        <v>405020</v>
      </c>
      <c r="C225" t="s">
        <v>135</v>
      </c>
      <c r="D225" s="1" t="str">
        <f>"40107"</f>
        <v>40107</v>
      </c>
      <c r="E225" t="s">
        <v>26</v>
      </c>
      <c r="F225" t="s">
        <v>136</v>
      </c>
      <c r="G225" s="1" t="str">
        <f>"003"</f>
        <v>003</v>
      </c>
      <c r="H225" s="1">
        <v>2005</v>
      </c>
      <c r="I225" s="6">
        <v>47188500</v>
      </c>
      <c r="J225" s="6">
        <v>22968900</v>
      </c>
      <c r="K225" s="6">
        <v>24219600</v>
      </c>
      <c r="L225" s="6"/>
    </row>
    <row r="226" spans="1:12" x14ac:dyDescent="0.3">
      <c r="A226" t="s">
        <v>134</v>
      </c>
      <c r="B226" s="5">
        <v>405020</v>
      </c>
      <c r="C226" t="s">
        <v>135</v>
      </c>
      <c r="D226" s="1" t="str">
        <f>"40107"</f>
        <v>40107</v>
      </c>
      <c r="E226" t="s">
        <v>26</v>
      </c>
      <c r="F226" t="s">
        <v>136</v>
      </c>
      <c r="G226" s="1" t="str">
        <f>"004"</f>
        <v>004</v>
      </c>
      <c r="H226" s="1">
        <v>2005</v>
      </c>
      <c r="I226" s="6">
        <v>20181900</v>
      </c>
      <c r="J226" s="6">
        <v>19798600</v>
      </c>
      <c r="K226" s="6">
        <v>383300</v>
      </c>
      <c r="L226" s="6"/>
    </row>
    <row r="227" spans="1:12" x14ac:dyDescent="0.3">
      <c r="A227" t="s">
        <v>134</v>
      </c>
      <c r="B227" s="5">
        <v>405020</v>
      </c>
      <c r="C227" t="s">
        <v>135</v>
      </c>
      <c r="D227" s="1" t="str">
        <f>"40211"</f>
        <v>40211</v>
      </c>
      <c r="E227" t="s">
        <v>16</v>
      </c>
      <c r="F227" t="s">
        <v>137</v>
      </c>
      <c r="G227" s="1" t="str">
        <f>"001"</f>
        <v>001</v>
      </c>
      <c r="H227" s="1">
        <v>1994</v>
      </c>
      <c r="I227" s="6">
        <v>304473800</v>
      </c>
      <c r="J227" s="6">
        <v>72824500</v>
      </c>
      <c r="K227" s="6">
        <v>231649300</v>
      </c>
      <c r="L227" s="6"/>
    </row>
    <row r="228" spans="1:12" x14ac:dyDescent="0.3">
      <c r="A228" t="s">
        <v>134</v>
      </c>
      <c r="B228" s="5">
        <v>405020</v>
      </c>
      <c r="C228" t="s">
        <v>135</v>
      </c>
      <c r="D228" s="1" t="str">
        <f>"40211"</f>
        <v>40211</v>
      </c>
      <c r="E228" t="s">
        <v>16</v>
      </c>
      <c r="F228" t="s">
        <v>137</v>
      </c>
      <c r="G228" s="1" t="str">
        <f>"001E"</f>
        <v>001E</v>
      </c>
      <c r="H228" s="1">
        <v>2003</v>
      </c>
      <c r="I228" s="6">
        <v>10410000</v>
      </c>
      <c r="J228" s="6">
        <v>972600</v>
      </c>
      <c r="K228" s="6">
        <v>9437400</v>
      </c>
      <c r="L228" s="6"/>
    </row>
    <row r="229" spans="1:12" x14ac:dyDescent="0.3">
      <c r="A229" t="s">
        <v>134</v>
      </c>
      <c r="B229" s="5">
        <v>405020</v>
      </c>
      <c r="C229" t="s">
        <v>135</v>
      </c>
      <c r="D229" s="1" t="str">
        <f>"40211"</f>
        <v>40211</v>
      </c>
      <c r="E229" t="s">
        <v>16</v>
      </c>
      <c r="F229" t="s">
        <v>137</v>
      </c>
      <c r="G229" s="1" t="str">
        <f>"002E"</f>
        <v>002E</v>
      </c>
      <c r="H229" s="1">
        <v>2010</v>
      </c>
      <c r="I229" s="6">
        <v>570100</v>
      </c>
      <c r="J229" s="6">
        <v>527600</v>
      </c>
      <c r="K229" s="6">
        <v>42500</v>
      </c>
      <c r="L229" s="6"/>
    </row>
    <row r="230" spans="1:12" x14ac:dyDescent="0.3">
      <c r="A230" t="s">
        <v>134</v>
      </c>
      <c r="B230" s="5">
        <v>405020</v>
      </c>
      <c r="C230" t="s">
        <v>135</v>
      </c>
      <c r="D230" s="1" t="str">
        <f>"40226"</f>
        <v>40226</v>
      </c>
      <c r="E230" t="s">
        <v>16</v>
      </c>
      <c r="F230" t="s">
        <v>138</v>
      </c>
      <c r="G230" s="1" t="str">
        <f>"003"</f>
        <v>003</v>
      </c>
      <c r="H230" s="1">
        <v>2005</v>
      </c>
      <c r="I230" s="6">
        <v>270874800</v>
      </c>
      <c r="J230" s="6">
        <v>173488200</v>
      </c>
      <c r="K230" s="6">
        <v>97386600</v>
      </c>
      <c r="L230" s="6"/>
    </row>
    <row r="231" spans="1:12" x14ac:dyDescent="0.3">
      <c r="A231" t="s">
        <v>134</v>
      </c>
      <c r="B231" s="5">
        <v>405020</v>
      </c>
      <c r="C231" t="s">
        <v>135</v>
      </c>
      <c r="D231" s="1" t="str">
        <f>"40226"</f>
        <v>40226</v>
      </c>
      <c r="E231" t="s">
        <v>16</v>
      </c>
      <c r="F231" t="s">
        <v>138</v>
      </c>
      <c r="G231" s="1" t="str">
        <f>"004"</f>
        <v>004</v>
      </c>
      <c r="H231" s="1">
        <v>2005</v>
      </c>
      <c r="I231" s="6">
        <v>74486100</v>
      </c>
      <c r="J231" s="6">
        <v>19817900</v>
      </c>
      <c r="K231" s="6">
        <v>54668200</v>
      </c>
      <c r="L231" s="6"/>
    </row>
    <row r="232" spans="1:12" x14ac:dyDescent="0.3">
      <c r="A232" t="s">
        <v>134</v>
      </c>
      <c r="B232" s="5">
        <v>405020</v>
      </c>
      <c r="C232" t="s">
        <v>135</v>
      </c>
      <c r="D232" s="1" t="str">
        <f>"40226"</f>
        <v>40226</v>
      </c>
      <c r="E232" t="s">
        <v>16</v>
      </c>
      <c r="F232" t="s">
        <v>138</v>
      </c>
      <c r="G232" s="1" t="str">
        <f>"005"</f>
        <v>005</v>
      </c>
      <c r="H232" s="1">
        <v>2016</v>
      </c>
      <c r="I232" s="6">
        <v>24483400</v>
      </c>
      <c r="J232" s="6">
        <v>3043900</v>
      </c>
      <c r="K232" s="6">
        <v>21439500</v>
      </c>
      <c r="L232" s="6"/>
    </row>
    <row r="233" spans="1:12" x14ac:dyDescent="0.3">
      <c r="A233" t="s">
        <v>134</v>
      </c>
      <c r="B233" s="5">
        <v>405020</v>
      </c>
      <c r="C233" t="s">
        <v>135</v>
      </c>
      <c r="D233" s="1" t="str">
        <f>"40226"</f>
        <v>40226</v>
      </c>
      <c r="E233" t="s">
        <v>16</v>
      </c>
      <c r="F233" t="s">
        <v>138</v>
      </c>
      <c r="G233" s="1" t="str">
        <f>"006"</f>
        <v>006</v>
      </c>
      <c r="H233" s="1">
        <v>2019</v>
      </c>
      <c r="I233" s="6">
        <v>1172700</v>
      </c>
      <c r="J233" s="6">
        <v>1183900</v>
      </c>
      <c r="K233" s="6">
        <v>-11200</v>
      </c>
      <c r="L233" s="6"/>
    </row>
    <row r="234" spans="1:12" x14ac:dyDescent="0.3">
      <c r="A234" t="s">
        <v>134</v>
      </c>
      <c r="B234" s="5">
        <v>405020</v>
      </c>
      <c r="C234" t="s">
        <v>135</v>
      </c>
      <c r="D234" s="1" t="str">
        <f>"40226"</f>
        <v>40226</v>
      </c>
      <c r="E234" t="s">
        <v>16</v>
      </c>
      <c r="F234" t="s">
        <v>138</v>
      </c>
      <c r="G234" s="1" t="str">
        <f>"007"</f>
        <v>007</v>
      </c>
      <c r="H234" s="1">
        <v>2019</v>
      </c>
      <c r="I234" s="6">
        <v>8028800</v>
      </c>
      <c r="J234" s="6">
        <v>7495500</v>
      </c>
      <c r="K234" s="6">
        <v>533300</v>
      </c>
      <c r="L234" s="6"/>
    </row>
    <row r="235" spans="1:12" x14ac:dyDescent="0.3">
      <c r="A235" t="s">
        <v>134</v>
      </c>
      <c r="B235" s="5">
        <v>405020</v>
      </c>
      <c r="C235" t="s">
        <v>135</v>
      </c>
      <c r="D235" s="1" t="str">
        <f>"40231"</f>
        <v>40231</v>
      </c>
      <c r="E235" t="s">
        <v>16</v>
      </c>
      <c r="F235" t="s">
        <v>139</v>
      </c>
      <c r="G235" s="1" t="str">
        <f>"007"</f>
        <v>007</v>
      </c>
      <c r="H235" s="1">
        <v>1996</v>
      </c>
      <c r="I235" s="6">
        <v>112260600</v>
      </c>
      <c r="J235" s="6">
        <v>14036000</v>
      </c>
      <c r="K235" s="6">
        <v>98224600</v>
      </c>
      <c r="L235" s="6"/>
    </row>
    <row r="236" spans="1:12" x14ac:dyDescent="0.3">
      <c r="A236" t="s">
        <v>134</v>
      </c>
      <c r="B236" s="5">
        <v>405020</v>
      </c>
      <c r="C236" t="s">
        <v>135</v>
      </c>
      <c r="D236" s="1" t="str">
        <f>"40231"</f>
        <v>40231</v>
      </c>
      <c r="E236" t="s">
        <v>16</v>
      </c>
      <c r="F236" t="s">
        <v>139</v>
      </c>
      <c r="G236" s="1" t="str">
        <f>"008"</f>
        <v>008</v>
      </c>
      <c r="H236" s="1">
        <v>2002</v>
      </c>
      <c r="I236" s="6">
        <v>101918100</v>
      </c>
      <c r="J236" s="6">
        <v>80847600</v>
      </c>
      <c r="K236" s="6">
        <v>21070500</v>
      </c>
      <c r="L236" s="6"/>
    </row>
    <row r="237" spans="1:12" x14ac:dyDescent="0.3">
      <c r="A237" t="s">
        <v>134</v>
      </c>
      <c r="B237" s="5">
        <v>405020</v>
      </c>
      <c r="C237" t="s">
        <v>135</v>
      </c>
      <c r="D237" s="1" t="str">
        <f>"40131"</f>
        <v>40131</v>
      </c>
      <c r="E237" t="s">
        <v>26</v>
      </c>
      <c r="F237" t="s">
        <v>140</v>
      </c>
      <c r="G237" s="1" t="str">
        <f>"001"</f>
        <v>001</v>
      </c>
      <c r="H237" s="1">
        <v>2010</v>
      </c>
      <c r="I237" s="6">
        <v>11906700</v>
      </c>
      <c r="J237" s="6">
        <v>623100</v>
      </c>
      <c r="K237" s="6">
        <v>11283600</v>
      </c>
      <c r="L237" s="6"/>
    </row>
    <row r="238" spans="1:12" x14ac:dyDescent="0.3">
      <c r="A238" t="s">
        <v>134</v>
      </c>
      <c r="B238" s="5">
        <v>405020</v>
      </c>
      <c r="C238" t="s">
        <v>135</v>
      </c>
      <c r="D238" s="1" t="str">
        <f>"40131"</f>
        <v>40131</v>
      </c>
      <c r="E238" t="s">
        <v>26</v>
      </c>
      <c r="F238" t="s">
        <v>140</v>
      </c>
      <c r="G238" s="1" t="str">
        <f>"002"</f>
        <v>002</v>
      </c>
      <c r="H238" s="1">
        <v>2011</v>
      </c>
      <c r="I238" s="6">
        <v>189953000</v>
      </c>
      <c r="J238" s="6">
        <v>105493100</v>
      </c>
      <c r="K238" s="6">
        <v>84459900</v>
      </c>
      <c r="L238" s="6"/>
    </row>
    <row r="239" spans="1:12" x14ac:dyDescent="0.3">
      <c r="A239" t="s">
        <v>134</v>
      </c>
      <c r="B239" s="5">
        <v>405020</v>
      </c>
      <c r="C239" t="s">
        <v>135</v>
      </c>
      <c r="D239" s="1" t="str">
        <f>"40131"</f>
        <v>40131</v>
      </c>
      <c r="E239" t="s">
        <v>26</v>
      </c>
      <c r="F239" t="s">
        <v>140</v>
      </c>
      <c r="G239" s="1" t="str">
        <f>"003"</f>
        <v>003</v>
      </c>
      <c r="H239" s="1">
        <v>2011</v>
      </c>
      <c r="I239" s="6">
        <v>17268900</v>
      </c>
      <c r="J239" s="6">
        <v>6500900</v>
      </c>
      <c r="K239" s="6">
        <v>10768000</v>
      </c>
      <c r="L239" s="6"/>
    </row>
    <row r="240" spans="1:12" x14ac:dyDescent="0.3">
      <c r="A240" t="s">
        <v>134</v>
      </c>
      <c r="B240" s="5">
        <v>405020</v>
      </c>
      <c r="C240" t="s">
        <v>135</v>
      </c>
      <c r="D240" s="1" t="str">
        <f>"40131"</f>
        <v>40131</v>
      </c>
      <c r="E240" t="s">
        <v>26</v>
      </c>
      <c r="F240" t="s">
        <v>140</v>
      </c>
      <c r="G240" s="1" t="str">
        <f>"004"</f>
        <v>004</v>
      </c>
      <c r="H240" s="1">
        <v>2016</v>
      </c>
      <c r="I240" s="6">
        <v>35909000</v>
      </c>
      <c r="J240" s="6">
        <v>7476800</v>
      </c>
      <c r="K240" s="6">
        <v>28432200</v>
      </c>
      <c r="L240" s="6"/>
    </row>
    <row r="241" spans="1:12" x14ac:dyDescent="0.3">
      <c r="A241" t="s">
        <v>134</v>
      </c>
      <c r="B241" s="5">
        <v>405020</v>
      </c>
      <c r="C241" t="s">
        <v>135</v>
      </c>
      <c r="D241" s="1" t="str">
        <f>"40131"</f>
        <v>40131</v>
      </c>
      <c r="E241" t="s">
        <v>26</v>
      </c>
      <c r="F241" t="s">
        <v>140</v>
      </c>
      <c r="G241" s="1" t="str">
        <f>"005"</f>
        <v>005</v>
      </c>
      <c r="H241" s="1">
        <v>2018</v>
      </c>
      <c r="I241" s="6">
        <v>18489100</v>
      </c>
      <c r="J241" s="6">
        <v>5149200</v>
      </c>
      <c r="K241" s="6">
        <v>13339900</v>
      </c>
      <c r="L241" s="6"/>
    </row>
    <row r="242" spans="1:12" x14ac:dyDescent="0.3">
      <c r="A242" t="s">
        <v>134</v>
      </c>
      <c r="B242" s="5">
        <v>405020</v>
      </c>
      <c r="C242" t="s">
        <v>135</v>
      </c>
      <c r="D242" s="1" t="str">
        <f>"40236"</f>
        <v>40236</v>
      </c>
      <c r="E242" t="s">
        <v>16</v>
      </c>
      <c r="F242" t="s">
        <v>141</v>
      </c>
      <c r="G242" s="1" t="str">
        <f>"002"</f>
        <v>002</v>
      </c>
      <c r="H242" s="1">
        <v>2007</v>
      </c>
      <c r="I242" s="6">
        <v>68706500</v>
      </c>
      <c r="J242" s="6">
        <v>14974600</v>
      </c>
      <c r="K242" s="6">
        <v>53731900</v>
      </c>
      <c r="L242" s="6"/>
    </row>
    <row r="243" spans="1:12" x14ac:dyDescent="0.3">
      <c r="A243" t="s">
        <v>134</v>
      </c>
      <c r="B243" s="5">
        <v>405020</v>
      </c>
      <c r="C243" t="s">
        <v>135</v>
      </c>
      <c r="D243" s="1" t="str">
        <f>"40236"</f>
        <v>40236</v>
      </c>
      <c r="E243" t="s">
        <v>16</v>
      </c>
      <c r="F243" t="s">
        <v>141</v>
      </c>
      <c r="G243" s="1" t="str">
        <f>"003"</f>
        <v>003</v>
      </c>
      <c r="H243" s="1">
        <v>2009</v>
      </c>
      <c r="I243" s="6">
        <v>82757700</v>
      </c>
      <c r="J243" s="6">
        <v>75731000</v>
      </c>
      <c r="K243" s="6">
        <v>7026700</v>
      </c>
      <c r="L243" s="6"/>
    </row>
    <row r="244" spans="1:12" x14ac:dyDescent="0.3">
      <c r="A244" t="s">
        <v>134</v>
      </c>
      <c r="B244" s="5">
        <v>405020</v>
      </c>
      <c r="C244" t="s">
        <v>135</v>
      </c>
      <c r="D244" s="1" t="str">
        <f>"40236"</f>
        <v>40236</v>
      </c>
      <c r="E244" t="s">
        <v>16</v>
      </c>
      <c r="F244" t="s">
        <v>141</v>
      </c>
      <c r="G244" s="1" t="str">
        <f>"004"</f>
        <v>004</v>
      </c>
      <c r="H244" s="1">
        <v>2015</v>
      </c>
      <c r="I244" s="6">
        <v>63954500</v>
      </c>
      <c r="J244" s="6">
        <v>25438700</v>
      </c>
      <c r="K244" s="6">
        <v>38515800</v>
      </c>
      <c r="L244" s="6"/>
    </row>
    <row r="245" spans="1:12" x14ac:dyDescent="0.3">
      <c r="A245" t="s">
        <v>134</v>
      </c>
      <c r="B245" s="5">
        <v>405020</v>
      </c>
      <c r="C245" t="s">
        <v>135</v>
      </c>
      <c r="D245" s="1" t="str">
        <f>"40236"</f>
        <v>40236</v>
      </c>
      <c r="E245" t="s">
        <v>16</v>
      </c>
      <c r="F245" t="s">
        <v>141</v>
      </c>
      <c r="G245" s="1" t="str">
        <f>"005"</f>
        <v>005</v>
      </c>
      <c r="H245" s="1">
        <v>2015</v>
      </c>
      <c r="I245" s="6">
        <v>7198500</v>
      </c>
      <c r="J245" s="6">
        <v>6921000</v>
      </c>
      <c r="K245" s="6">
        <v>277500</v>
      </c>
      <c r="L245" s="6"/>
    </row>
    <row r="246" spans="1:12" x14ac:dyDescent="0.3">
      <c r="A246" t="s">
        <v>134</v>
      </c>
      <c r="B246" s="5">
        <v>405020</v>
      </c>
      <c r="C246" t="s">
        <v>135</v>
      </c>
      <c r="D246" s="1" t="str">
        <f>"40236"</f>
        <v>40236</v>
      </c>
      <c r="E246" t="s">
        <v>16</v>
      </c>
      <c r="F246" t="s">
        <v>141</v>
      </c>
      <c r="G246" s="1" t="str">
        <f>"006"</f>
        <v>006</v>
      </c>
      <c r="H246" s="1">
        <v>2015</v>
      </c>
      <c r="I246" s="6">
        <v>182036600</v>
      </c>
      <c r="J246" s="6">
        <v>7959100</v>
      </c>
      <c r="K246" s="6">
        <v>174077500</v>
      </c>
      <c r="L246" s="6"/>
    </row>
    <row r="247" spans="1:12" x14ac:dyDescent="0.3">
      <c r="A247" t="s">
        <v>134</v>
      </c>
      <c r="B247" s="5">
        <v>405020</v>
      </c>
      <c r="C247" t="s">
        <v>135</v>
      </c>
      <c r="D247" s="1" t="str">
        <f>"40136"</f>
        <v>40136</v>
      </c>
      <c r="E247" t="s">
        <v>26</v>
      </c>
      <c r="F247" t="s">
        <v>142</v>
      </c>
      <c r="G247" s="1" t="str">
        <f>"004"</f>
        <v>004</v>
      </c>
      <c r="H247" s="1">
        <v>2016</v>
      </c>
      <c r="I247" s="6">
        <v>23564100</v>
      </c>
      <c r="J247" s="6">
        <v>11977200</v>
      </c>
      <c r="K247" s="6">
        <v>11586900</v>
      </c>
      <c r="L247" s="6"/>
    </row>
    <row r="248" spans="1:12" x14ac:dyDescent="0.3">
      <c r="A248" t="s">
        <v>134</v>
      </c>
      <c r="B248" s="5">
        <v>405020</v>
      </c>
      <c r="C248" t="s">
        <v>135</v>
      </c>
      <c r="D248" s="1" t="str">
        <f t="shared" ref="D248:D279" si="11">"40251"</f>
        <v>40251</v>
      </c>
      <c r="E248" t="s">
        <v>16</v>
      </c>
      <c r="F248" t="s">
        <v>135</v>
      </c>
      <c r="G248" s="1" t="str">
        <f>"022"</f>
        <v>022</v>
      </c>
      <c r="H248" s="1">
        <v>1994</v>
      </c>
      <c r="I248" s="6">
        <v>294746600</v>
      </c>
      <c r="J248" s="6">
        <v>41210300</v>
      </c>
      <c r="K248" s="6">
        <v>253536300</v>
      </c>
      <c r="L248" s="6"/>
    </row>
    <row r="249" spans="1:12" x14ac:dyDescent="0.3">
      <c r="A249" t="s">
        <v>134</v>
      </c>
      <c r="B249" s="5">
        <v>405020</v>
      </c>
      <c r="C249" t="s">
        <v>135</v>
      </c>
      <c r="D249" s="1" t="str">
        <f t="shared" si="11"/>
        <v>40251</v>
      </c>
      <c r="E249" t="s">
        <v>16</v>
      </c>
      <c r="F249" t="s">
        <v>135</v>
      </c>
      <c r="G249" s="1" t="str">
        <f>"037"</f>
        <v>037</v>
      </c>
      <c r="H249" s="1">
        <v>1998</v>
      </c>
      <c r="I249" s="6">
        <v>155652200</v>
      </c>
      <c r="J249" s="6">
        <v>60317400</v>
      </c>
      <c r="K249" s="6">
        <v>95334800</v>
      </c>
      <c r="L249" s="6"/>
    </row>
    <row r="250" spans="1:12" x14ac:dyDescent="0.3">
      <c r="A250" t="s">
        <v>134</v>
      </c>
      <c r="B250" s="5">
        <v>405020</v>
      </c>
      <c r="C250" t="s">
        <v>135</v>
      </c>
      <c r="D250" s="1" t="str">
        <f t="shared" si="11"/>
        <v>40251</v>
      </c>
      <c r="E250" t="s">
        <v>16</v>
      </c>
      <c r="F250" t="s">
        <v>135</v>
      </c>
      <c r="G250" s="1" t="str">
        <f>"039"</f>
        <v>039</v>
      </c>
      <c r="H250" s="1">
        <v>2000</v>
      </c>
      <c r="I250" s="6">
        <v>46504000</v>
      </c>
      <c r="J250" s="6">
        <v>23863400</v>
      </c>
      <c r="K250" s="6">
        <v>22640600</v>
      </c>
      <c r="L250" s="6"/>
    </row>
    <row r="251" spans="1:12" x14ac:dyDescent="0.3">
      <c r="A251" t="s">
        <v>134</v>
      </c>
      <c r="B251" s="5">
        <v>405020</v>
      </c>
      <c r="C251" t="s">
        <v>135</v>
      </c>
      <c r="D251" s="1" t="str">
        <f t="shared" si="11"/>
        <v>40251</v>
      </c>
      <c r="E251" t="s">
        <v>16</v>
      </c>
      <c r="F251" t="s">
        <v>135</v>
      </c>
      <c r="G251" s="1" t="str">
        <f>"041"</f>
        <v>041</v>
      </c>
      <c r="H251" s="1">
        <v>2000</v>
      </c>
      <c r="I251" s="6">
        <v>134338500</v>
      </c>
      <c r="J251" s="6">
        <v>10021400</v>
      </c>
      <c r="K251" s="6">
        <v>124317100</v>
      </c>
      <c r="L251" s="6"/>
    </row>
    <row r="252" spans="1:12" x14ac:dyDescent="0.3">
      <c r="A252" t="s">
        <v>134</v>
      </c>
      <c r="B252" s="5">
        <v>405020</v>
      </c>
      <c r="C252" t="s">
        <v>135</v>
      </c>
      <c r="D252" s="1" t="str">
        <f t="shared" si="11"/>
        <v>40251</v>
      </c>
      <c r="E252" t="s">
        <v>16</v>
      </c>
      <c r="F252" t="s">
        <v>135</v>
      </c>
      <c r="G252" s="1" t="str">
        <f>"042"</f>
        <v>042</v>
      </c>
      <c r="H252" s="1">
        <v>2001</v>
      </c>
      <c r="I252" s="6">
        <v>36891700</v>
      </c>
      <c r="J252" s="6">
        <v>7118300</v>
      </c>
      <c r="K252" s="6">
        <v>29773400</v>
      </c>
      <c r="L252" s="6"/>
    </row>
    <row r="253" spans="1:12" x14ac:dyDescent="0.3">
      <c r="A253" t="s">
        <v>134</v>
      </c>
      <c r="B253" s="5">
        <v>405020</v>
      </c>
      <c r="C253" t="s">
        <v>135</v>
      </c>
      <c r="D253" s="1" t="str">
        <f t="shared" si="11"/>
        <v>40251</v>
      </c>
      <c r="E253" t="s">
        <v>16</v>
      </c>
      <c r="F253" t="s">
        <v>135</v>
      </c>
      <c r="G253" s="1" t="str">
        <f>"046"</f>
        <v>046</v>
      </c>
      <c r="H253" s="1">
        <v>2001</v>
      </c>
      <c r="I253" s="6">
        <v>45543400</v>
      </c>
      <c r="J253" s="6">
        <v>14759500</v>
      </c>
      <c r="K253" s="6">
        <v>30783900</v>
      </c>
      <c r="L253" s="6"/>
    </row>
    <row r="254" spans="1:12" x14ac:dyDescent="0.3">
      <c r="A254" t="s">
        <v>134</v>
      </c>
      <c r="B254" s="5">
        <v>405020</v>
      </c>
      <c r="C254" t="s">
        <v>135</v>
      </c>
      <c r="D254" s="1" t="str">
        <f t="shared" si="11"/>
        <v>40251</v>
      </c>
      <c r="E254" t="s">
        <v>16</v>
      </c>
      <c r="F254" t="s">
        <v>135</v>
      </c>
      <c r="G254" s="1" t="str">
        <f>"048"</f>
        <v>048</v>
      </c>
      <c r="H254" s="1">
        <v>2002</v>
      </c>
      <c r="I254" s="6">
        <v>365538900</v>
      </c>
      <c r="J254" s="6">
        <v>45325600</v>
      </c>
      <c r="K254" s="6">
        <v>320213300</v>
      </c>
      <c r="L254" s="6"/>
    </row>
    <row r="255" spans="1:12" x14ac:dyDescent="0.3">
      <c r="A255" t="s">
        <v>134</v>
      </c>
      <c r="B255" s="5">
        <v>405020</v>
      </c>
      <c r="C255" t="s">
        <v>135</v>
      </c>
      <c r="D255" s="1" t="str">
        <f t="shared" si="11"/>
        <v>40251</v>
      </c>
      <c r="E255" t="s">
        <v>16</v>
      </c>
      <c r="F255" t="s">
        <v>135</v>
      </c>
      <c r="G255" s="1" t="str">
        <f>"049"</f>
        <v>049</v>
      </c>
      <c r="H255" s="1">
        <v>2002</v>
      </c>
      <c r="I255" s="6">
        <v>59535400</v>
      </c>
      <c r="J255" s="6">
        <v>2052700</v>
      </c>
      <c r="K255" s="6">
        <v>57482700</v>
      </c>
      <c r="L255" s="6"/>
    </row>
    <row r="256" spans="1:12" x14ac:dyDescent="0.3">
      <c r="A256" t="s">
        <v>134</v>
      </c>
      <c r="B256" s="5">
        <v>405020</v>
      </c>
      <c r="C256" t="s">
        <v>135</v>
      </c>
      <c r="D256" s="1" t="str">
        <f t="shared" si="11"/>
        <v>40251</v>
      </c>
      <c r="E256" t="s">
        <v>16</v>
      </c>
      <c r="F256" t="s">
        <v>135</v>
      </c>
      <c r="G256" s="1" t="str">
        <f>"051"</f>
        <v>051</v>
      </c>
      <c r="H256" s="1">
        <v>2003</v>
      </c>
      <c r="I256" s="6">
        <v>12087100</v>
      </c>
      <c r="J256" s="6">
        <v>10048700</v>
      </c>
      <c r="K256" s="6">
        <v>2038400</v>
      </c>
      <c r="L256" s="6"/>
    </row>
    <row r="257" spans="1:12" x14ac:dyDescent="0.3">
      <c r="A257" t="s">
        <v>134</v>
      </c>
      <c r="B257" s="5">
        <v>405020</v>
      </c>
      <c r="C257" t="s">
        <v>135</v>
      </c>
      <c r="D257" s="1" t="str">
        <f t="shared" si="11"/>
        <v>40251</v>
      </c>
      <c r="E257" t="s">
        <v>16</v>
      </c>
      <c r="F257" t="s">
        <v>135</v>
      </c>
      <c r="G257" s="1" t="str">
        <f>"052"</f>
        <v>052</v>
      </c>
      <c r="H257" s="1">
        <v>2003</v>
      </c>
      <c r="I257" s="6">
        <v>27272200</v>
      </c>
      <c r="J257" s="6">
        <v>10225900</v>
      </c>
      <c r="K257" s="6">
        <v>17046300</v>
      </c>
      <c r="L257" s="6"/>
    </row>
    <row r="258" spans="1:12" x14ac:dyDescent="0.3">
      <c r="A258" t="s">
        <v>134</v>
      </c>
      <c r="B258" s="5">
        <v>405020</v>
      </c>
      <c r="C258" t="s">
        <v>135</v>
      </c>
      <c r="D258" s="1" t="str">
        <f t="shared" si="11"/>
        <v>40251</v>
      </c>
      <c r="E258" t="s">
        <v>16</v>
      </c>
      <c r="F258" t="s">
        <v>135</v>
      </c>
      <c r="G258" s="1" t="str">
        <f>"053"</f>
        <v>053</v>
      </c>
      <c r="H258" s="1">
        <v>2004</v>
      </c>
      <c r="I258" s="6">
        <v>78891000</v>
      </c>
      <c r="J258" s="6">
        <v>4752300</v>
      </c>
      <c r="K258" s="6">
        <v>74138700</v>
      </c>
      <c r="L258" s="6"/>
    </row>
    <row r="259" spans="1:12" x14ac:dyDescent="0.3">
      <c r="A259" t="s">
        <v>134</v>
      </c>
      <c r="B259" s="5">
        <v>405020</v>
      </c>
      <c r="C259" t="s">
        <v>135</v>
      </c>
      <c r="D259" s="1" t="str">
        <f t="shared" si="11"/>
        <v>40251</v>
      </c>
      <c r="E259" t="s">
        <v>16</v>
      </c>
      <c r="F259" t="s">
        <v>135</v>
      </c>
      <c r="G259" s="1" t="str">
        <f>"054"</f>
        <v>054</v>
      </c>
      <c r="H259" s="1">
        <v>2004</v>
      </c>
      <c r="I259" s="6">
        <v>19932500</v>
      </c>
      <c r="J259" s="6">
        <v>1148000</v>
      </c>
      <c r="K259" s="6">
        <v>18784500</v>
      </c>
      <c r="L259" s="6"/>
    </row>
    <row r="260" spans="1:12" x14ac:dyDescent="0.3">
      <c r="A260" t="s">
        <v>134</v>
      </c>
      <c r="B260" s="5">
        <v>405020</v>
      </c>
      <c r="C260" t="s">
        <v>135</v>
      </c>
      <c r="D260" s="1" t="str">
        <f t="shared" si="11"/>
        <v>40251</v>
      </c>
      <c r="E260" t="s">
        <v>16</v>
      </c>
      <c r="F260" t="s">
        <v>135</v>
      </c>
      <c r="G260" s="1" t="str">
        <f>"056"</f>
        <v>056</v>
      </c>
      <c r="H260" s="1">
        <v>2004</v>
      </c>
      <c r="I260" s="6">
        <v>189462000</v>
      </c>
      <c r="J260" s="6">
        <v>8958600</v>
      </c>
      <c r="K260" s="6">
        <v>180503400</v>
      </c>
      <c r="L260" s="6"/>
    </row>
    <row r="261" spans="1:12" x14ac:dyDescent="0.3">
      <c r="A261" t="s">
        <v>134</v>
      </c>
      <c r="B261" s="5">
        <v>405020</v>
      </c>
      <c r="C261" t="s">
        <v>135</v>
      </c>
      <c r="D261" s="1" t="str">
        <f t="shared" si="11"/>
        <v>40251</v>
      </c>
      <c r="E261" t="s">
        <v>16</v>
      </c>
      <c r="F261" t="s">
        <v>135</v>
      </c>
      <c r="G261" s="1" t="str">
        <f>"057"</f>
        <v>057</v>
      </c>
      <c r="H261" s="1">
        <v>2005</v>
      </c>
      <c r="I261" s="6">
        <v>16315000</v>
      </c>
      <c r="J261" s="6">
        <v>0</v>
      </c>
      <c r="K261" s="6">
        <v>16315000</v>
      </c>
      <c r="L261" s="6"/>
    </row>
    <row r="262" spans="1:12" x14ac:dyDescent="0.3">
      <c r="A262" t="s">
        <v>134</v>
      </c>
      <c r="B262" s="5">
        <v>405020</v>
      </c>
      <c r="C262" t="s">
        <v>135</v>
      </c>
      <c r="D262" s="1" t="str">
        <f t="shared" si="11"/>
        <v>40251</v>
      </c>
      <c r="E262" t="s">
        <v>16</v>
      </c>
      <c r="F262" t="s">
        <v>135</v>
      </c>
      <c r="G262" s="1" t="str">
        <f>"058"</f>
        <v>058</v>
      </c>
      <c r="H262" s="1">
        <v>2005</v>
      </c>
      <c r="I262" s="6">
        <v>4829900</v>
      </c>
      <c r="J262" s="6">
        <v>4753200</v>
      </c>
      <c r="K262" s="6">
        <v>76700</v>
      </c>
      <c r="L262" s="6"/>
    </row>
    <row r="263" spans="1:12" x14ac:dyDescent="0.3">
      <c r="A263" t="s">
        <v>134</v>
      </c>
      <c r="B263" s="5">
        <v>405020</v>
      </c>
      <c r="C263" t="s">
        <v>135</v>
      </c>
      <c r="D263" s="1" t="str">
        <f t="shared" si="11"/>
        <v>40251</v>
      </c>
      <c r="E263" t="s">
        <v>16</v>
      </c>
      <c r="F263" t="s">
        <v>135</v>
      </c>
      <c r="G263" s="1" t="str">
        <f>"059"</f>
        <v>059</v>
      </c>
      <c r="H263" s="1">
        <v>2005</v>
      </c>
      <c r="I263" s="6">
        <v>55401700</v>
      </c>
      <c r="J263" s="6">
        <v>46021500</v>
      </c>
      <c r="K263" s="6">
        <v>9380200</v>
      </c>
      <c r="L263" s="6"/>
    </row>
    <row r="264" spans="1:12" x14ac:dyDescent="0.3">
      <c r="A264" t="s">
        <v>134</v>
      </c>
      <c r="B264" s="5">
        <v>405020</v>
      </c>
      <c r="C264" t="s">
        <v>135</v>
      </c>
      <c r="D264" s="1" t="str">
        <f t="shared" si="11"/>
        <v>40251</v>
      </c>
      <c r="E264" t="s">
        <v>16</v>
      </c>
      <c r="F264" t="s">
        <v>135</v>
      </c>
      <c r="G264" s="1" t="str">
        <f>"060"</f>
        <v>060</v>
      </c>
      <c r="H264" s="1">
        <v>2005</v>
      </c>
      <c r="I264" s="6">
        <v>13554900</v>
      </c>
      <c r="J264" s="6">
        <v>2212900</v>
      </c>
      <c r="K264" s="6">
        <v>11342000</v>
      </c>
      <c r="L264" s="6"/>
    </row>
    <row r="265" spans="1:12" x14ac:dyDescent="0.3">
      <c r="A265" t="s">
        <v>134</v>
      </c>
      <c r="B265" s="5">
        <v>405020</v>
      </c>
      <c r="C265" t="s">
        <v>135</v>
      </c>
      <c r="D265" s="1" t="str">
        <f t="shared" si="11"/>
        <v>40251</v>
      </c>
      <c r="E265" t="s">
        <v>16</v>
      </c>
      <c r="F265" t="s">
        <v>135</v>
      </c>
      <c r="G265" s="1" t="str">
        <f>"062"</f>
        <v>062</v>
      </c>
      <c r="H265" s="1">
        <v>2006</v>
      </c>
      <c r="I265" s="6">
        <v>8920100</v>
      </c>
      <c r="J265" s="6">
        <v>5329800</v>
      </c>
      <c r="K265" s="6">
        <v>3590300</v>
      </c>
      <c r="L265" s="6"/>
    </row>
    <row r="266" spans="1:12" x14ac:dyDescent="0.3">
      <c r="A266" t="s">
        <v>134</v>
      </c>
      <c r="B266" s="5">
        <v>405020</v>
      </c>
      <c r="C266" t="s">
        <v>135</v>
      </c>
      <c r="D266" s="1" t="str">
        <f t="shared" si="11"/>
        <v>40251</v>
      </c>
      <c r="E266" t="s">
        <v>16</v>
      </c>
      <c r="F266" t="s">
        <v>135</v>
      </c>
      <c r="G266" s="1" t="str">
        <f>"063"</f>
        <v>063</v>
      </c>
      <c r="H266" s="1">
        <v>2006</v>
      </c>
      <c r="I266" s="6">
        <v>11850400</v>
      </c>
      <c r="J266" s="6">
        <v>8871100</v>
      </c>
      <c r="K266" s="6">
        <v>2979300</v>
      </c>
      <c r="L266" s="6"/>
    </row>
    <row r="267" spans="1:12" x14ac:dyDescent="0.3">
      <c r="A267" t="s">
        <v>134</v>
      </c>
      <c r="B267" s="5">
        <v>405020</v>
      </c>
      <c r="C267" t="s">
        <v>135</v>
      </c>
      <c r="D267" s="1" t="str">
        <f t="shared" si="11"/>
        <v>40251</v>
      </c>
      <c r="E267" t="s">
        <v>16</v>
      </c>
      <c r="F267" t="s">
        <v>135</v>
      </c>
      <c r="G267" s="1" t="str">
        <f>"064"</f>
        <v>064</v>
      </c>
      <c r="H267" s="1">
        <v>2006</v>
      </c>
      <c r="I267" s="6">
        <v>30588000</v>
      </c>
      <c r="J267" s="6">
        <v>14358000</v>
      </c>
      <c r="K267" s="6">
        <v>16230000</v>
      </c>
      <c r="L267" s="6"/>
    </row>
    <row r="268" spans="1:12" x14ac:dyDescent="0.3">
      <c r="A268" t="s">
        <v>134</v>
      </c>
      <c r="B268" s="5">
        <v>405020</v>
      </c>
      <c r="C268" t="s">
        <v>135</v>
      </c>
      <c r="D268" s="1" t="str">
        <f t="shared" si="11"/>
        <v>40251</v>
      </c>
      <c r="E268" t="s">
        <v>16</v>
      </c>
      <c r="F268" t="s">
        <v>135</v>
      </c>
      <c r="G268" s="1" t="str">
        <f>"065"</f>
        <v>065</v>
      </c>
      <c r="H268" s="1">
        <v>2006</v>
      </c>
      <c r="I268" s="6">
        <v>4244400</v>
      </c>
      <c r="J268" s="6">
        <v>3220700</v>
      </c>
      <c r="K268" s="6">
        <v>1023700</v>
      </c>
      <c r="L268" s="6"/>
    </row>
    <row r="269" spans="1:12" x14ac:dyDescent="0.3">
      <c r="A269" t="s">
        <v>134</v>
      </c>
      <c r="B269" s="5">
        <v>405020</v>
      </c>
      <c r="C269" t="s">
        <v>135</v>
      </c>
      <c r="D269" s="1" t="str">
        <f t="shared" si="11"/>
        <v>40251</v>
      </c>
      <c r="E269" t="s">
        <v>16</v>
      </c>
      <c r="F269" t="s">
        <v>135</v>
      </c>
      <c r="G269" s="1" t="str">
        <f>"066"</f>
        <v>066</v>
      </c>
      <c r="H269" s="1">
        <v>2007</v>
      </c>
      <c r="I269" s="6">
        <v>30472300</v>
      </c>
      <c r="J269" s="6">
        <v>50443300</v>
      </c>
      <c r="K269" s="6">
        <v>-19971000</v>
      </c>
      <c r="L269" s="6"/>
    </row>
    <row r="270" spans="1:12" x14ac:dyDescent="0.3">
      <c r="A270" t="s">
        <v>134</v>
      </c>
      <c r="B270" s="5">
        <v>405020</v>
      </c>
      <c r="C270" t="s">
        <v>135</v>
      </c>
      <c r="D270" s="1" t="str">
        <f t="shared" si="11"/>
        <v>40251</v>
      </c>
      <c r="E270" t="s">
        <v>16</v>
      </c>
      <c r="F270" t="s">
        <v>135</v>
      </c>
      <c r="G270" s="1" t="str">
        <f>"067"</f>
        <v>067</v>
      </c>
      <c r="H270" s="1">
        <v>2007</v>
      </c>
      <c r="I270" s="6">
        <v>169197600</v>
      </c>
      <c r="J270" s="6">
        <v>9266900</v>
      </c>
      <c r="K270" s="6">
        <v>159930700</v>
      </c>
      <c r="L270" s="6"/>
    </row>
    <row r="271" spans="1:12" x14ac:dyDescent="0.3">
      <c r="A271" t="s">
        <v>134</v>
      </c>
      <c r="B271" s="5">
        <v>405020</v>
      </c>
      <c r="C271" t="s">
        <v>135</v>
      </c>
      <c r="D271" s="1" t="str">
        <f t="shared" si="11"/>
        <v>40251</v>
      </c>
      <c r="E271" t="s">
        <v>16</v>
      </c>
      <c r="F271" t="s">
        <v>135</v>
      </c>
      <c r="G271" s="1" t="str">
        <f>"068"</f>
        <v>068</v>
      </c>
      <c r="H271" s="1">
        <v>2007</v>
      </c>
      <c r="I271" s="6">
        <v>85219200</v>
      </c>
      <c r="J271" s="6">
        <v>32806800</v>
      </c>
      <c r="K271" s="6">
        <v>52412400</v>
      </c>
      <c r="L271" s="6"/>
    </row>
    <row r="272" spans="1:12" x14ac:dyDescent="0.3">
      <c r="A272" t="s">
        <v>134</v>
      </c>
      <c r="B272" s="5">
        <v>405020</v>
      </c>
      <c r="C272" t="s">
        <v>135</v>
      </c>
      <c r="D272" s="1" t="str">
        <f t="shared" si="11"/>
        <v>40251</v>
      </c>
      <c r="E272" t="s">
        <v>16</v>
      </c>
      <c r="F272" t="s">
        <v>135</v>
      </c>
      <c r="G272" s="1" t="str">
        <f>"070"</f>
        <v>070</v>
      </c>
      <c r="H272" s="1">
        <v>2007</v>
      </c>
      <c r="I272" s="6">
        <v>29271300</v>
      </c>
      <c r="J272" s="6">
        <v>14904700</v>
      </c>
      <c r="K272" s="6">
        <v>14366600</v>
      </c>
      <c r="L272" s="6"/>
    </row>
    <row r="273" spans="1:12" x14ac:dyDescent="0.3">
      <c r="A273" t="s">
        <v>134</v>
      </c>
      <c r="B273" s="5">
        <v>405020</v>
      </c>
      <c r="C273" t="s">
        <v>135</v>
      </c>
      <c r="D273" s="1" t="str">
        <f t="shared" si="11"/>
        <v>40251</v>
      </c>
      <c r="E273" t="s">
        <v>16</v>
      </c>
      <c r="F273" t="s">
        <v>135</v>
      </c>
      <c r="G273" s="1" t="str">
        <f>"071"</f>
        <v>071</v>
      </c>
      <c r="H273" s="1">
        <v>2008</v>
      </c>
      <c r="I273" s="6">
        <v>69961100</v>
      </c>
      <c r="J273" s="6">
        <v>66751300</v>
      </c>
      <c r="K273" s="6">
        <v>3209800</v>
      </c>
      <c r="L273" s="6"/>
    </row>
    <row r="274" spans="1:12" x14ac:dyDescent="0.3">
      <c r="A274" t="s">
        <v>134</v>
      </c>
      <c r="B274" s="5">
        <v>405020</v>
      </c>
      <c r="C274" t="s">
        <v>135</v>
      </c>
      <c r="D274" s="1" t="str">
        <f t="shared" si="11"/>
        <v>40251</v>
      </c>
      <c r="E274" t="s">
        <v>16</v>
      </c>
      <c r="F274" t="s">
        <v>135</v>
      </c>
      <c r="G274" s="1" t="str">
        <f>"072"</f>
        <v>072</v>
      </c>
      <c r="H274" s="1">
        <v>2009</v>
      </c>
      <c r="I274" s="6">
        <v>23812900</v>
      </c>
      <c r="J274" s="6">
        <v>24474700</v>
      </c>
      <c r="K274" s="6">
        <v>-661800</v>
      </c>
      <c r="L274" s="6"/>
    </row>
    <row r="275" spans="1:12" x14ac:dyDescent="0.3">
      <c r="A275" t="s">
        <v>134</v>
      </c>
      <c r="B275" s="5">
        <v>405020</v>
      </c>
      <c r="C275" t="s">
        <v>135</v>
      </c>
      <c r="D275" s="1" t="str">
        <f t="shared" si="11"/>
        <v>40251</v>
      </c>
      <c r="E275" t="s">
        <v>16</v>
      </c>
      <c r="F275" t="s">
        <v>135</v>
      </c>
      <c r="G275" s="1" t="str">
        <f>"073"</f>
        <v>073</v>
      </c>
      <c r="H275" s="1">
        <v>2009</v>
      </c>
      <c r="I275" s="6">
        <v>8741100</v>
      </c>
      <c r="J275" s="6">
        <v>4602800</v>
      </c>
      <c r="K275" s="6">
        <v>4138300</v>
      </c>
      <c r="L275" s="6"/>
    </row>
    <row r="276" spans="1:12" x14ac:dyDescent="0.3">
      <c r="A276" t="s">
        <v>134</v>
      </c>
      <c r="B276" s="5">
        <v>405020</v>
      </c>
      <c r="C276" t="s">
        <v>135</v>
      </c>
      <c r="D276" s="1" t="str">
        <f t="shared" si="11"/>
        <v>40251</v>
      </c>
      <c r="E276" t="s">
        <v>16</v>
      </c>
      <c r="F276" t="s">
        <v>135</v>
      </c>
      <c r="G276" s="1" t="str">
        <f>"074"</f>
        <v>074</v>
      </c>
      <c r="H276" s="1">
        <v>2009</v>
      </c>
      <c r="I276" s="6">
        <v>57168400</v>
      </c>
      <c r="J276" s="6">
        <v>63334700</v>
      </c>
      <c r="K276" s="6">
        <v>-6166300</v>
      </c>
      <c r="L276" s="6"/>
    </row>
    <row r="277" spans="1:12" x14ac:dyDescent="0.3">
      <c r="A277" t="s">
        <v>134</v>
      </c>
      <c r="B277" s="5">
        <v>405020</v>
      </c>
      <c r="C277" t="s">
        <v>135</v>
      </c>
      <c r="D277" s="1" t="str">
        <f t="shared" si="11"/>
        <v>40251</v>
      </c>
      <c r="E277" t="s">
        <v>16</v>
      </c>
      <c r="F277" t="s">
        <v>135</v>
      </c>
      <c r="G277" s="1" t="str">
        <f>"075"</f>
        <v>075</v>
      </c>
      <c r="H277" s="1">
        <v>2009</v>
      </c>
      <c r="I277" s="6">
        <v>130736500</v>
      </c>
      <c r="J277" s="6">
        <v>26470500</v>
      </c>
      <c r="K277" s="6">
        <v>104266000</v>
      </c>
      <c r="L277" s="6"/>
    </row>
    <row r="278" spans="1:12" x14ac:dyDescent="0.3">
      <c r="A278" t="s">
        <v>134</v>
      </c>
      <c r="B278" s="5">
        <v>405020</v>
      </c>
      <c r="C278" t="s">
        <v>135</v>
      </c>
      <c r="D278" s="1" t="str">
        <f t="shared" si="11"/>
        <v>40251</v>
      </c>
      <c r="E278" t="s">
        <v>16</v>
      </c>
      <c r="F278" t="s">
        <v>135</v>
      </c>
      <c r="G278" s="1" t="str">
        <f>"076"</f>
        <v>076</v>
      </c>
      <c r="H278" s="1">
        <v>2010</v>
      </c>
      <c r="I278" s="6">
        <v>21495600</v>
      </c>
      <c r="J278" s="6">
        <v>16113000</v>
      </c>
      <c r="K278" s="6">
        <v>5382600</v>
      </c>
      <c r="L278" s="6"/>
    </row>
    <row r="279" spans="1:12" x14ac:dyDescent="0.3">
      <c r="A279" t="s">
        <v>134</v>
      </c>
      <c r="B279" s="5">
        <v>405020</v>
      </c>
      <c r="C279" t="s">
        <v>135</v>
      </c>
      <c r="D279" s="1" t="str">
        <f t="shared" si="11"/>
        <v>40251</v>
      </c>
      <c r="E279" t="s">
        <v>16</v>
      </c>
      <c r="F279" t="s">
        <v>135</v>
      </c>
      <c r="G279" s="1" t="str">
        <f>"077"</f>
        <v>077</v>
      </c>
      <c r="H279" s="1">
        <v>2012</v>
      </c>
      <c r="I279" s="6">
        <v>9264400</v>
      </c>
      <c r="J279" s="6">
        <v>3368100</v>
      </c>
      <c r="K279" s="6">
        <v>5896300</v>
      </c>
      <c r="L279" s="6"/>
    </row>
    <row r="280" spans="1:12" x14ac:dyDescent="0.3">
      <c r="A280" t="s">
        <v>134</v>
      </c>
      <c r="B280" s="5">
        <v>405020</v>
      </c>
      <c r="C280" t="s">
        <v>135</v>
      </c>
      <c r="D280" s="1" t="str">
        <f t="shared" ref="D280:D302" si="12">"40251"</f>
        <v>40251</v>
      </c>
      <c r="E280" t="s">
        <v>16</v>
      </c>
      <c r="F280" t="s">
        <v>135</v>
      </c>
      <c r="G280" s="1" t="str">
        <f>"078"</f>
        <v>078</v>
      </c>
      <c r="H280" s="1">
        <v>2013</v>
      </c>
      <c r="I280" s="6">
        <v>310273600</v>
      </c>
      <c r="J280" s="6">
        <v>49588500</v>
      </c>
      <c r="K280" s="6">
        <v>260685100</v>
      </c>
      <c r="L280" s="6"/>
    </row>
    <row r="281" spans="1:12" x14ac:dyDescent="0.3">
      <c r="A281" t="s">
        <v>134</v>
      </c>
      <c r="B281" s="5">
        <v>405020</v>
      </c>
      <c r="C281" t="s">
        <v>135</v>
      </c>
      <c r="D281" s="1" t="str">
        <f t="shared" si="12"/>
        <v>40251</v>
      </c>
      <c r="E281" t="s">
        <v>16</v>
      </c>
      <c r="F281" t="s">
        <v>135</v>
      </c>
      <c r="G281" s="1" t="str">
        <f>"079"</f>
        <v>079</v>
      </c>
      <c r="H281" s="1">
        <v>2013</v>
      </c>
      <c r="I281" s="6">
        <v>65998500</v>
      </c>
      <c r="J281" s="6">
        <v>13718700</v>
      </c>
      <c r="K281" s="6">
        <v>52279800</v>
      </c>
      <c r="L281" s="6"/>
    </row>
    <row r="282" spans="1:12" x14ac:dyDescent="0.3">
      <c r="A282" t="s">
        <v>134</v>
      </c>
      <c r="B282" s="5">
        <v>405020</v>
      </c>
      <c r="C282" t="s">
        <v>135</v>
      </c>
      <c r="D282" s="1" t="str">
        <f t="shared" si="12"/>
        <v>40251</v>
      </c>
      <c r="E282" t="s">
        <v>16</v>
      </c>
      <c r="F282" t="s">
        <v>135</v>
      </c>
      <c r="G282" s="1" t="str">
        <f>"080"</f>
        <v>080</v>
      </c>
      <c r="H282" s="1">
        <v>2014</v>
      </c>
      <c r="I282" s="6">
        <v>13887300</v>
      </c>
      <c r="J282" s="6">
        <v>3500300</v>
      </c>
      <c r="K282" s="6">
        <v>10387000</v>
      </c>
      <c r="L282" s="6"/>
    </row>
    <row r="283" spans="1:12" x14ac:dyDescent="0.3">
      <c r="A283" t="s">
        <v>134</v>
      </c>
      <c r="B283" s="5">
        <v>405020</v>
      </c>
      <c r="C283" t="s">
        <v>135</v>
      </c>
      <c r="D283" s="1" t="str">
        <f t="shared" si="12"/>
        <v>40251</v>
      </c>
      <c r="E283" t="s">
        <v>16</v>
      </c>
      <c r="F283" t="s">
        <v>135</v>
      </c>
      <c r="G283" s="1" t="str">
        <f>"081"</f>
        <v>081</v>
      </c>
      <c r="H283" s="1">
        <v>2015</v>
      </c>
      <c r="I283" s="6">
        <v>20372900</v>
      </c>
      <c r="J283" s="6">
        <v>2689200</v>
      </c>
      <c r="K283" s="6">
        <v>17683700</v>
      </c>
      <c r="L283" s="6"/>
    </row>
    <row r="284" spans="1:12" x14ac:dyDescent="0.3">
      <c r="A284" t="s">
        <v>134</v>
      </c>
      <c r="B284" s="5">
        <v>405020</v>
      </c>
      <c r="C284" t="s">
        <v>135</v>
      </c>
      <c r="D284" s="1" t="str">
        <f t="shared" si="12"/>
        <v>40251</v>
      </c>
      <c r="E284" t="s">
        <v>16</v>
      </c>
      <c r="F284" t="s">
        <v>135</v>
      </c>
      <c r="G284" s="1" t="str">
        <f>"082"</f>
        <v>082</v>
      </c>
      <c r="H284" s="1">
        <v>2015</v>
      </c>
      <c r="I284" s="6">
        <v>104087900</v>
      </c>
      <c r="J284" s="6">
        <v>5474100</v>
      </c>
      <c r="K284" s="6">
        <v>98613800</v>
      </c>
      <c r="L284" s="6"/>
    </row>
    <row r="285" spans="1:12" x14ac:dyDescent="0.3">
      <c r="A285" t="s">
        <v>134</v>
      </c>
      <c r="B285" s="5">
        <v>405020</v>
      </c>
      <c r="C285" t="s">
        <v>135</v>
      </c>
      <c r="D285" s="1" t="str">
        <f t="shared" si="12"/>
        <v>40251</v>
      </c>
      <c r="E285" t="s">
        <v>16</v>
      </c>
      <c r="F285" t="s">
        <v>135</v>
      </c>
      <c r="G285" s="1" t="str">
        <f>"083"</f>
        <v>083</v>
      </c>
      <c r="H285" s="1">
        <v>2015</v>
      </c>
      <c r="I285" s="6">
        <v>21844300</v>
      </c>
      <c r="J285" s="6">
        <v>5774200</v>
      </c>
      <c r="K285" s="6">
        <v>16070100</v>
      </c>
      <c r="L285" s="6"/>
    </row>
    <row r="286" spans="1:12" x14ac:dyDescent="0.3">
      <c r="A286" t="s">
        <v>134</v>
      </c>
      <c r="B286" s="5">
        <v>405020</v>
      </c>
      <c r="C286" t="s">
        <v>135</v>
      </c>
      <c r="D286" s="1" t="str">
        <f t="shared" si="12"/>
        <v>40251</v>
      </c>
      <c r="E286" t="s">
        <v>16</v>
      </c>
      <c r="F286" t="s">
        <v>135</v>
      </c>
      <c r="G286" s="1" t="str">
        <f>"084"</f>
        <v>084</v>
      </c>
      <c r="H286" s="1">
        <v>2015</v>
      </c>
      <c r="I286" s="6">
        <v>166548600</v>
      </c>
      <c r="J286" s="6">
        <v>60111100</v>
      </c>
      <c r="K286" s="6">
        <v>106437500</v>
      </c>
      <c r="L286" s="6"/>
    </row>
    <row r="287" spans="1:12" x14ac:dyDescent="0.3">
      <c r="A287" t="s">
        <v>134</v>
      </c>
      <c r="B287" s="5">
        <v>405020</v>
      </c>
      <c r="C287" t="s">
        <v>135</v>
      </c>
      <c r="D287" s="1" t="str">
        <f t="shared" si="12"/>
        <v>40251</v>
      </c>
      <c r="E287" t="s">
        <v>16</v>
      </c>
      <c r="F287" t="s">
        <v>135</v>
      </c>
      <c r="G287" s="1" t="str">
        <f>"085"</f>
        <v>085</v>
      </c>
      <c r="H287" s="1">
        <v>2015</v>
      </c>
      <c r="I287" s="6">
        <v>46127500</v>
      </c>
      <c r="J287" s="6">
        <v>32096600</v>
      </c>
      <c r="K287" s="6">
        <v>14030900</v>
      </c>
      <c r="L287" s="6"/>
    </row>
    <row r="288" spans="1:12" x14ac:dyDescent="0.3">
      <c r="A288" t="s">
        <v>134</v>
      </c>
      <c r="B288" s="5">
        <v>405020</v>
      </c>
      <c r="C288" t="s">
        <v>135</v>
      </c>
      <c r="D288" s="1" t="str">
        <f t="shared" si="12"/>
        <v>40251</v>
      </c>
      <c r="E288" t="s">
        <v>16</v>
      </c>
      <c r="F288" t="s">
        <v>135</v>
      </c>
      <c r="G288" s="1" t="str">
        <f>"086"</f>
        <v>086</v>
      </c>
      <c r="H288" s="1">
        <v>2016</v>
      </c>
      <c r="I288" s="6">
        <v>4598700</v>
      </c>
      <c r="J288" s="6">
        <v>3311300</v>
      </c>
      <c r="K288" s="6">
        <v>1287400</v>
      </c>
      <c r="L288" s="6"/>
    </row>
    <row r="289" spans="1:12" x14ac:dyDescent="0.3">
      <c r="A289" t="s">
        <v>134</v>
      </c>
      <c r="B289" s="5">
        <v>405020</v>
      </c>
      <c r="C289" t="s">
        <v>135</v>
      </c>
      <c r="D289" s="1" t="str">
        <f t="shared" si="12"/>
        <v>40251</v>
      </c>
      <c r="E289" t="s">
        <v>16</v>
      </c>
      <c r="F289" t="s">
        <v>135</v>
      </c>
      <c r="G289" s="1" t="str">
        <f>"087"</f>
        <v>087</v>
      </c>
      <c r="H289" s="1">
        <v>2016</v>
      </c>
      <c r="I289" s="6">
        <v>3804300</v>
      </c>
      <c r="J289" s="6">
        <v>380600</v>
      </c>
      <c r="K289" s="6">
        <v>3423700</v>
      </c>
      <c r="L289" s="6"/>
    </row>
    <row r="290" spans="1:12" x14ac:dyDescent="0.3">
      <c r="A290" t="s">
        <v>134</v>
      </c>
      <c r="B290" s="5">
        <v>405020</v>
      </c>
      <c r="C290" t="s">
        <v>135</v>
      </c>
      <c r="D290" s="1" t="str">
        <f t="shared" si="12"/>
        <v>40251</v>
      </c>
      <c r="E290" t="s">
        <v>16</v>
      </c>
      <c r="F290" t="s">
        <v>135</v>
      </c>
      <c r="G290" s="1" t="str">
        <f>"088"</f>
        <v>088</v>
      </c>
      <c r="H290" s="1">
        <v>2016</v>
      </c>
      <c r="I290" s="6">
        <v>4350700</v>
      </c>
      <c r="J290" s="6">
        <v>4207500</v>
      </c>
      <c r="K290" s="6">
        <v>143200</v>
      </c>
      <c r="L290" s="6"/>
    </row>
    <row r="291" spans="1:12" x14ac:dyDescent="0.3">
      <c r="A291" t="s">
        <v>134</v>
      </c>
      <c r="B291" s="5">
        <v>405020</v>
      </c>
      <c r="C291" t="s">
        <v>135</v>
      </c>
      <c r="D291" s="1" t="str">
        <f t="shared" si="12"/>
        <v>40251</v>
      </c>
      <c r="E291" t="s">
        <v>16</v>
      </c>
      <c r="F291" t="s">
        <v>135</v>
      </c>
      <c r="G291" s="1" t="str">
        <f>"089"</f>
        <v>089</v>
      </c>
      <c r="H291" s="1">
        <v>2017</v>
      </c>
      <c r="I291" s="6">
        <v>2983500</v>
      </c>
      <c r="J291" s="6">
        <v>0</v>
      </c>
      <c r="K291" s="6">
        <v>2983500</v>
      </c>
      <c r="L291" s="6"/>
    </row>
    <row r="292" spans="1:12" x14ac:dyDescent="0.3">
      <c r="A292" t="s">
        <v>134</v>
      </c>
      <c r="B292" s="5">
        <v>405020</v>
      </c>
      <c r="C292" t="s">
        <v>135</v>
      </c>
      <c r="D292" s="1" t="str">
        <f t="shared" si="12"/>
        <v>40251</v>
      </c>
      <c r="E292" t="s">
        <v>16</v>
      </c>
      <c r="F292" t="s">
        <v>135</v>
      </c>
      <c r="G292" s="1" t="str">
        <f>"090"</f>
        <v>090</v>
      </c>
      <c r="H292" s="1">
        <v>2017</v>
      </c>
      <c r="I292" s="6">
        <v>1850200</v>
      </c>
      <c r="J292" s="6">
        <v>276600</v>
      </c>
      <c r="K292" s="6">
        <v>1573600</v>
      </c>
      <c r="L292" s="6"/>
    </row>
    <row r="293" spans="1:12" x14ac:dyDescent="0.3">
      <c r="A293" t="s">
        <v>134</v>
      </c>
      <c r="B293" s="5">
        <v>405020</v>
      </c>
      <c r="C293" t="s">
        <v>135</v>
      </c>
      <c r="D293" s="1" t="str">
        <f t="shared" si="12"/>
        <v>40251</v>
      </c>
      <c r="E293" t="s">
        <v>16</v>
      </c>
      <c r="F293" t="s">
        <v>135</v>
      </c>
      <c r="G293" s="1" t="str">
        <f>"091"</f>
        <v>091</v>
      </c>
      <c r="H293" s="1">
        <v>2017</v>
      </c>
      <c r="I293" s="6">
        <v>60869700</v>
      </c>
      <c r="J293" s="6">
        <v>62670400</v>
      </c>
      <c r="K293" s="6">
        <v>-1800700</v>
      </c>
      <c r="L293" s="6"/>
    </row>
    <row r="294" spans="1:12" x14ac:dyDescent="0.3">
      <c r="A294" t="s">
        <v>134</v>
      </c>
      <c r="B294" s="5">
        <v>405020</v>
      </c>
      <c r="C294" t="s">
        <v>135</v>
      </c>
      <c r="D294" s="1" t="str">
        <f t="shared" si="12"/>
        <v>40251</v>
      </c>
      <c r="E294" t="s">
        <v>16</v>
      </c>
      <c r="F294" t="s">
        <v>135</v>
      </c>
      <c r="G294" s="1" t="str">
        <f>"092"</f>
        <v>092</v>
      </c>
      <c r="H294" s="1">
        <v>2017</v>
      </c>
      <c r="I294" s="6">
        <v>6215400</v>
      </c>
      <c r="J294" s="6">
        <v>1122000</v>
      </c>
      <c r="K294" s="6">
        <v>5093400</v>
      </c>
      <c r="L294" s="6"/>
    </row>
    <row r="295" spans="1:12" x14ac:dyDescent="0.3">
      <c r="A295" t="s">
        <v>134</v>
      </c>
      <c r="B295" s="5">
        <v>405020</v>
      </c>
      <c r="C295" t="s">
        <v>135</v>
      </c>
      <c r="D295" s="1" t="str">
        <f t="shared" si="12"/>
        <v>40251</v>
      </c>
      <c r="E295" t="s">
        <v>16</v>
      </c>
      <c r="F295" t="s">
        <v>135</v>
      </c>
      <c r="G295" s="1" t="str">
        <f>"093"</f>
        <v>093</v>
      </c>
      <c r="H295" s="1">
        <v>2018</v>
      </c>
      <c r="I295" s="6">
        <v>2827100</v>
      </c>
      <c r="J295" s="6">
        <v>756900</v>
      </c>
      <c r="K295" s="6">
        <v>2070200</v>
      </c>
      <c r="L295" s="6"/>
    </row>
    <row r="296" spans="1:12" x14ac:dyDescent="0.3">
      <c r="A296" t="s">
        <v>134</v>
      </c>
      <c r="B296" s="5">
        <v>405020</v>
      </c>
      <c r="C296" t="s">
        <v>135</v>
      </c>
      <c r="D296" s="1" t="str">
        <f t="shared" si="12"/>
        <v>40251</v>
      </c>
      <c r="E296" t="s">
        <v>16</v>
      </c>
      <c r="F296" t="s">
        <v>135</v>
      </c>
      <c r="G296" s="1" t="str">
        <f>"094"</f>
        <v>094</v>
      </c>
      <c r="H296" s="1">
        <v>2019</v>
      </c>
      <c r="I296" s="6">
        <v>5419100</v>
      </c>
      <c r="J296" s="6">
        <v>5468400</v>
      </c>
      <c r="K296" s="6">
        <v>-49300</v>
      </c>
      <c r="L296" s="6"/>
    </row>
    <row r="297" spans="1:12" x14ac:dyDescent="0.3">
      <c r="A297" t="s">
        <v>134</v>
      </c>
      <c r="B297" s="5">
        <v>405020</v>
      </c>
      <c r="C297" t="s">
        <v>135</v>
      </c>
      <c r="D297" s="1" t="str">
        <f t="shared" si="12"/>
        <v>40251</v>
      </c>
      <c r="E297" t="s">
        <v>16</v>
      </c>
      <c r="F297" t="s">
        <v>135</v>
      </c>
      <c r="G297" s="1" t="str">
        <f>"095"</f>
        <v>095</v>
      </c>
      <c r="H297" s="1">
        <v>2019</v>
      </c>
      <c r="I297" s="6">
        <v>61900</v>
      </c>
      <c r="J297" s="6">
        <v>88600</v>
      </c>
      <c r="K297" s="6">
        <v>-26700</v>
      </c>
      <c r="L297" s="6"/>
    </row>
    <row r="298" spans="1:12" x14ac:dyDescent="0.3">
      <c r="A298" t="s">
        <v>134</v>
      </c>
      <c r="B298" s="5">
        <v>405020</v>
      </c>
      <c r="C298" t="s">
        <v>135</v>
      </c>
      <c r="D298" s="1" t="str">
        <f t="shared" si="12"/>
        <v>40251</v>
      </c>
      <c r="E298" t="s">
        <v>16</v>
      </c>
      <c r="F298" t="s">
        <v>135</v>
      </c>
      <c r="G298" s="1" t="str">
        <f>"096"</f>
        <v>096</v>
      </c>
      <c r="H298" s="1">
        <v>2019</v>
      </c>
      <c r="I298" s="6">
        <v>3779300</v>
      </c>
      <c r="J298" s="6">
        <v>3814600</v>
      </c>
      <c r="K298" s="6">
        <v>-35300</v>
      </c>
      <c r="L298" s="6"/>
    </row>
    <row r="299" spans="1:12" x14ac:dyDescent="0.3">
      <c r="A299" t="s">
        <v>134</v>
      </c>
      <c r="B299" s="5">
        <v>405020</v>
      </c>
      <c r="C299" t="s">
        <v>135</v>
      </c>
      <c r="D299" s="1" t="str">
        <f t="shared" si="12"/>
        <v>40251</v>
      </c>
      <c r="E299" t="s">
        <v>16</v>
      </c>
      <c r="F299" t="s">
        <v>135</v>
      </c>
      <c r="G299" s="1" t="str">
        <f>"097"</f>
        <v>097</v>
      </c>
      <c r="H299" s="1">
        <v>2019</v>
      </c>
      <c r="I299" s="6">
        <v>44011700</v>
      </c>
      <c r="J299" s="6">
        <v>37542700</v>
      </c>
      <c r="K299" s="6">
        <v>6469000</v>
      </c>
      <c r="L299" s="6"/>
    </row>
    <row r="300" spans="1:12" x14ac:dyDescent="0.3">
      <c r="A300" t="s">
        <v>134</v>
      </c>
      <c r="B300" s="5">
        <v>405020</v>
      </c>
      <c r="C300" t="s">
        <v>135</v>
      </c>
      <c r="D300" s="1" t="str">
        <f t="shared" si="12"/>
        <v>40251</v>
      </c>
      <c r="E300" t="s">
        <v>16</v>
      </c>
      <c r="F300" t="s">
        <v>135</v>
      </c>
      <c r="G300" s="1" t="str">
        <f>"098"</f>
        <v>098</v>
      </c>
      <c r="H300" s="1">
        <v>2019</v>
      </c>
      <c r="I300" s="6">
        <v>1524100</v>
      </c>
      <c r="J300" s="6">
        <v>1483700</v>
      </c>
      <c r="K300" s="6">
        <v>40400</v>
      </c>
      <c r="L300" s="6"/>
    </row>
    <row r="301" spans="1:12" x14ac:dyDescent="0.3">
      <c r="A301" t="s">
        <v>134</v>
      </c>
      <c r="B301" s="5">
        <v>405020</v>
      </c>
      <c r="C301" t="s">
        <v>135</v>
      </c>
      <c r="D301" s="1" t="str">
        <f t="shared" si="12"/>
        <v>40251</v>
      </c>
      <c r="E301" t="s">
        <v>16</v>
      </c>
      <c r="F301" t="s">
        <v>135</v>
      </c>
      <c r="G301" s="1" t="str">
        <f>"099"</f>
        <v>099</v>
      </c>
      <c r="H301" s="1">
        <v>2019</v>
      </c>
      <c r="I301" s="6">
        <v>389800</v>
      </c>
      <c r="J301" s="6">
        <v>393400</v>
      </c>
      <c r="K301" s="6">
        <v>-3600</v>
      </c>
      <c r="L301" s="6"/>
    </row>
    <row r="302" spans="1:12" x14ac:dyDescent="0.3">
      <c r="A302" t="s">
        <v>134</v>
      </c>
      <c r="B302" s="5">
        <v>405020</v>
      </c>
      <c r="C302" t="s">
        <v>135</v>
      </c>
      <c r="D302" s="1" t="str">
        <f t="shared" si="12"/>
        <v>40251</v>
      </c>
      <c r="E302" t="s">
        <v>16</v>
      </c>
      <c r="F302" t="s">
        <v>135</v>
      </c>
      <c r="G302" s="1" t="str">
        <f>"100"</f>
        <v>100</v>
      </c>
      <c r="H302" s="1">
        <v>2019</v>
      </c>
      <c r="I302" s="6">
        <v>11250000</v>
      </c>
      <c r="J302" s="6">
        <v>2068000</v>
      </c>
      <c r="K302" s="6">
        <v>9182000</v>
      </c>
      <c r="L302" s="6"/>
    </row>
    <row r="303" spans="1:12" x14ac:dyDescent="0.3">
      <c r="A303" t="s">
        <v>134</v>
      </c>
      <c r="B303" s="5">
        <v>405020</v>
      </c>
      <c r="C303" t="s">
        <v>135</v>
      </c>
      <c r="D303" s="1" t="str">
        <f t="shared" ref="D303:D312" si="13">"40265"</f>
        <v>40265</v>
      </c>
      <c r="E303" t="s">
        <v>16</v>
      </c>
      <c r="F303" t="s">
        <v>143</v>
      </c>
      <c r="G303" s="1" t="str">
        <f>"006"</f>
        <v>006</v>
      </c>
      <c r="H303" s="1">
        <v>2001</v>
      </c>
      <c r="I303" s="6">
        <v>16333500</v>
      </c>
      <c r="J303" s="6">
        <v>1377200</v>
      </c>
      <c r="K303" s="6">
        <v>14956300</v>
      </c>
      <c r="L303" s="6"/>
    </row>
    <row r="304" spans="1:12" x14ac:dyDescent="0.3">
      <c r="A304" t="s">
        <v>134</v>
      </c>
      <c r="B304" s="5">
        <v>405020</v>
      </c>
      <c r="C304" t="s">
        <v>135</v>
      </c>
      <c r="D304" s="1" t="str">
        <f t="shared" si="13"/>
        <v>40265</v>
      </c>
      <c r="E304" t="s">
        <v>16</v>
      </c>
      <c r="F304" t="s">
        <v>143</v>
      </c>
      <c r="G304" s="1" t="str">
        <f>"007"</f>
        <v>007</v>
      </c>
      <c r="H304" s="1">
        <v>2007</v>
      </c>
      <c r="I304" s="6">
        <v>221585900</v>
      </c>
      <c r="J304" s="6">
        <v>165053100</v>
      </c>
      <c r="K304" s="6">
        <v>56532800</v>
      </c>
      <c r="L304" s="6"/>
    </row>
    <row r="305" spans="1:12" x14ac:dyDescent="0.3">
      <c r="A305" t="s">
        <v>134</v>
      </c>
      <c r="B305" s="5">
        <v>405020</v>
      </c>
      <c r="C305" t="s">
        <v>135</v>
      </c>
      <c r="D305" s="1" t="str">
        <f t="shared" si="13"/>
        <v>40265</v>
      </c>
      <c r="E305" t="s">
        <v>16</v>
      </c>
      <c r="F305" t="s">
        <v>143</v>
      </c>
      <c r="G305" s="1" t="str">
        <f>"008"</f>
        <v>008</v>
      </c>
      <c r="H305" s="1">
        <v>2009</v>
      </c>
      <c r="I305" s="6">
        <v>109538400</v>
      </c>
      <c r="J305" s="6">
        <v>23056600</v>
      </c>
      <c r="K305" s="6">
        <v>86481800</v>
      </c>
      <c r="L305" s="6"/>
    </row>
    <row r="306" spans="1:12" x14ac:dyDescent="0.3">
      <c r="A306" t="s">
        <v>134</v>
      </c>
      <c r="B306" s="5">
        <v>405020</v>
      </c>
      <c r="C306" t="s">
        <v>135</v>
      </c>
      <c r="D306" s="1" t="str">
        <f t="shared" si="13"/>
        <v>40265</v>
      </c>
      <c r="E306" t="s">
        <v>16</v>
      </c>
      <c r="F306" t="s">
        <v>143</v>
      </c>
      <c r="G306" s="1" t="str">
        <f>"010"</f>
        <v>010</v>
      </c>
      <c r="H306" s="1">
        <v>2010</v>
      </c>
      <c r="I306" s="6">
        <v>39245700</v>
      </c>
      <c r="J306" s="6">
        <v>19223700</v>
      </c>
      <c r="K306" s="6">
        <v>20022000</v>
      </c>
      <c r="L306" s="6"/>
    </row>
    <row r="307" spans="1:12" x14ac:dyDescent="0.3">
      <c r="A307" t="s">
        <v>134</v>
      </c>
      <c r="B307" s="5">
        <v>405020</v>
      </c>
      <c r="C307" t="s">
        <v>135</v>
      </c>
      <c r="D307" s="1" t="str">
        <f t="shared" si="13"/>
        <v>40265</v>
      </c>
      <c r="E307" t="s">
        <v>16</v>
      </c>
      <c r="F307" t="s">
        <v>143</v>
      </c>
      <c r="G307" s="1" t="str">
        <f>"011"</f>
        <v>011</v>
      </c>
      <c r="H307" s="1">
        <v>2012</v>
      </c>
      <c r="I307" s="6">
        <v>177142100</v>
      </c>
      <c r="J307" s="6">
        <v>12861900</v>
      </c>
      <c r="K307" s="6">
        <v>164280200</v>
      </c>
      <c r="L307" s="6"/>
    </row>
    <row r="308" spans="1:12" x14ac:dyDescent="0.3">
      <c r="A308" t="s">
        <v>134</v>
      </c>
      <c r="B308" s="5">
        <v>405020</v>
      </c>
      <c r="C308" t="s">
        <v>135</v>
      </c>
      <c r="D308" s="1" t="str">
        <f t="shared" si="13"/>
        <v>40265</v>
      </c>
      <c r="E308" t="s">
        <v>16</v>
      </c>
      <c r="F308" t="s">
        <v>143</v>
      </c>
      <c r="G308" s="1" t="str">
        <f>"012"</f>
        <v>012</v>
      </c>
      <c r="H308" s="1">
        <v>2016</v>
      </c>
      <c r="I308" s="6">
        <v>56541300</v>
      </c>
      <c r="J308" s="6">
        <v>3738200</v>
      </c>
      <c r="K308" s="6">
        <v>52803100</v>
      </c>
      <c r="L308" s="6"/>
    </row>
    <row r="309" spans="1:12" x14ac:dyDescent="0.3">
      <c r="A309" t="s">
        <v>134</v>
      </c>
      <c r="B309" s="5">
        <v>405020</v>
      </c>
      <c r="C309" t="s">
        <v>135</v>
      </c>
      <c r="D309" s="1" t="str">
        <f t="shared" si="13"/>
        <v>40265</v>
      </c>
      <c r="E309" t="s">
        <v>16</v>
      </c>
      <c r="F309" t="s">
        <v>143</v>
      </c>
      <c r="G309" s="1" t="str">
        <f>"013"</f>
        <v>013</v>
      </c>
      <c r="H309" s="1">
        <v>2017</v>
      </c>
      <c r="I309" s="6">
        <v>5211400</v>
      </c>
      <c r="J309" s="6">
        <v>4703500</v>
      </c>
      <c r="K309" s="6">
        <v>507900</v>
      </c>
      <c r="L309" s="6"/>
    </row>
    <row r="310" spans="1:12" x14ac:dyDescent="0.3">
      <c r="A310" t="s">
        <v>134</v>
      </c>
      <c r="B310" s="5">
        <v>405020</v>
      </c>
      <c r="C310" t="s">
        <v>135</v>
      </c>
      <c r="D310" s="1" t="str">
        <f t="shared" si="13"/>
        <v>40265</v>
      </c>
      <c r="E310" t="s">
        <v>16</v>
      </c>
      <c r="F310" t="s">
        <v>143</v>
      </c>
      <c r="G310" s="1" t="str">
        <f>"014"</f>
        <v>014</v>
      </c>
      <c r="H310" s="1">
        <v>2018</v>
      </c>
      <c r="I310" s="6">
        <v>7112300</v>
      </c>
      <c r="J310" s="6">
        <v>641300</v>
      </c>
      <c r="K310" s="6">
        <v>6471000</v>
      </c>
      <c r="L310" s="6"/>
    </row>
    <row r="311" spans="1:12" x14ac:dyDescent="0.3">
      <c r="A311" t="s">
        <v>134</v>
      </c>
      <c r="B311" s="5">
        <v>405020</v>
      </c>
      <c r="C311" t="s">
        <v>135</v>
      </c>
      <c r="D311" s="1" t="str">
        <f t="shared" si="13"/>
        <v>40265</v>
      </c>
      <c r="E311" t="s">
        <v>16</v>
      </c>
      <c r="F311" t="s">
        <v>143</v>
      </c>
      <c r="G311" s="1" t="str">
        <f>"015"</f>
        <v>015</v>
      </c>
      <c r="H311" s="1">
        <v>2018</v>
      </c>
      <c r="I311" s="6">
        <v>5739700</v>
      </c>
      <c r="J311" s="6">
        <v>1899900</v>
      </c>
      <c r="K311" s="6">
        <v>3839800</v>
      </c>
      <c r="L311" s="6"/>
    </row>
    <row r="312" spans="1:12" x14ac:dyDescent="0.3">
      <c r="A312" t="s">
        <v>134</v>
      </c>
      <c r="B312" s="5">
        <v>405020</v>
      </c>
      <c r="C312" t="s">
        <v>135</v>
      </c>
      <c r="D312" s="1" t="str">
        <f t="shared" si="13"/>
        <v>40265</v>
      </c>
      <c r="E312" t="s">
        <v>16</v>
      </c>
      <c r="F312" t="s">
        <v>143</v>
      </c>
      <c r="G312" s="1" t="str">
        <f>"016"</f>
        <v>016</v>
      </c>
      <c r="H312" s="1">
        <v>2018</v>
      </c>
      <c r="I312" s="6">
        <v>120217600</v>
      </c>
      <c r="J312" s="6">
        <v>1549200</v>
      </c>
      <c r="K312" s="6">
        <v>118668400</v>
      </c>
      <c r="L312" s="6"/>
    </row>
    <row r="313" spans="1:12" x14ac:dyDescent="0.3">
      <c r="A313" t="s">
        <v>134</v>
      </c>
      <c r="B313" s="5">
        <v>405020</v>
      </c>
      <c r="C313" t="s">
        <v>135</v>
      </c>
      <c r="D313" s="1" t="str">
        <f>"40281"</f>
        <v>40281</v>
      </c>
      <c r="E313" t="s">
        <v>16</v>
      </c>
      <c r="F313" t="s">
        <v>144</v>
      </c>
      <c r="G313" s="1" t="str">
        <f>"003"</f>
        <v>003</v>
      </c>
      <c r="H313" s="1">
        <v>2006</v>
      </c>
      <c r="I313" s="6">
        <v>68724900</v>
      </c>
      <c r="J313" s="6">
        <v>56131300</v>
      </c>
      <c r="K313" s="6">
        <v>12593600</v>
      </c>
      <c r="L313" s="6"/>
    </row>
    <row r="314" spans="1:12" x14ac:dyDescent="0.3">
      <c r="A314" t="s">
        <v>134</v>
      </c>
      <c r="B314" s="5">
        <v>405020</v>
      </c>
      <c r="C314" t="s">
        <v>135</v>
      </c>
      <c r="D314" s="1" t="str">
        <f>"40281"</f>
        <v>40281</v>
      </c>
      <c r="E314" t="s">
        <v>16</v>
      </c>
      <c r="F314" t="s">
        <v>144</v>
      </c>
      <c r="G314" s="1" t="str">
        <f>"004"</f>
        <v>004</v>
      </c>
      <c r="H314" s="1">
        <v>2012</v>
      </c>
      <c r="I314" s="6">
        <v>57819800</v>
      </c>
      <c r="J314" s="6">
        <v>48457100</v>
      </c>
      <c r="K314" s="6">
        <v>9362700</v>
      </c>
      <c r="L314" s="6"/>
    </row>
    <row r="315" spans="1:12" x14ac:dyDescent="0.3">
      <c r="A315" t="s">
        <v>134</v>
      </c>
      <c r="B315" s="5">
        <v>405020</v>
      </c>
      <c r="C315" t="s">
        <v>135</v>
      </c>
      <c r="D315" s="1" t="str">
        <f>"40281"</f>
        <v>40281</v>
      </c>
      <c r="E315" t="s">
        <v>16</v>
      </c>
      <c r="F315" t="s">
        <v>144</v>
      </c>
      <c r="G315" s="1" t="str">
        <f>"005"</f>
        <v>005</v>
      </c>
      <c r="H315" s="1">
        <v>2015</v>
      </c>
      <c r="I315" s="6">
        <v>123508600</v>
      </c>
      <c r="J315" s="6">
        <v>81376200</v>
      </c>
      <c r="K315" s="6">
        <v>42132400</v>
      </c>
      <c r="L315" s="6"/>
    </row>
    <row r="316" spans="1:12" x14ac:dyDescent="0.3">
      <c r="A316" t="s">
        <v>134</v>
      </c>
      <c r="B316" s="5">
        <v>405020</v>
      </c>
      <c r="C316" t="s">
        <v>135</v>
      </c>
      <c r="D316" s="1" t="str">
        <f>"40181"</f>
        <v>40181</v>
      </c>
      <c r="E316" t="s">
        <v>26</v>
      </c>
      <c r="F316" t="s">
        <v>145</v>
      </c>
      <c r="G316" s="1" t="str">
        <f>"001"</f>
        <v>001</v>
      </c>
      <c r="H316" s="1">
        <v>1995</v>
      </c>
      <c r="I316" s="6">
        <v>232343200</v>
      </c>
      <c r="J316" s="6">
        <v>139131300</v>
      </c>
      <c r="K316" s="6">
        <v>93211900</v>
      </c>
      <c r="L316" s="6"/>
    </row>
    <row r="317" spans="1:12" x14ac:dyDescent="0.3">
      <c r="A317" t="s">
        <v>134</v>
      </c>
      <c r="B317" s="5">
        <v>405020</v>
      </c>
      <c r="C317" t="s">
        <v>135</v>
      </c>
      <c r="D317" s="1" t="str">
        <f>"40181"</f>
        <v>40181</v>
      </c>
      <c r="E317" t="s">
        <v>26</v>
      </c>
      <c r="F317" t="s">
        <v>145</v>
      </c>
      <c r="G317" s="1" t="str">
        <f>"003"</f>
        <v>003</v>
      </c>
      <c r="H317" s="1">
        <v>2008</v>
      </c>
      <c r="I317" s="6">
        <v>49688700</v>
      </c>
      <c r="J317" s="6">
        <v>7748400</v>
      </c>
      <c r="K317" s="6">
        <v>41940300</v>
      </c>
      <c r="L317" s="6"/>
    </row>
    <row r="318" spans="1:12" x14ac:dyDescent="0.3">
      <c r="A318" t="s">
        <v>134</v>
      </c>
      <c r="B318" s="5">
        <v>405020</v>
      </c>
      <c r="C318" t="s">
        <v>135</v>
      </c>
      <c r="D318" s="1" t="str">
        <f>"40181"</f>
        <v>40181</v>
      </c>
      <c r="E318" t="s">
        <v>26</v>
      </c>
      <c r="F318" t="s">
        <v>145</v>
      </c>
      <c r="G318" s="1" t="str">
        <f>"004"</f>
        <v>004</v>
      </c>
      <c r="H318" s="1">
        <v>2011</v>
      </c>
      <c r="I318" s="6">
        <v>18287400</v>
      </c>
      <c r="J318" s="6">
        <v>1195400</v>
      </c>
      <c r="K318" s="6">
        <v>17092000</v>
      </c>
      <c r="L318" s="6"/>
    </row>
    <row r="319" spans="1:12" x14ac:dyDescent="0.3">
      <c r="A319" t="s">
        <v>134</v>
      </c>
      <c r="B319" s="5">
        <v>405020</v>
      </c>
      <c r="C319" t="s">
        <v>135</v>
      </c>
      <c r="D319" s="1" t="str">
        <f>"40181"</f>
        <v>40181</v>
      </c>
      <c r="E319" t="s">
        <v>26</v>
      </c>
      <c r="F319" t="s">
        <v>145</v>
      </c>
      <c r="G319" s="1" t="str">
        <f>"005"</f>
        <v>005</v>
      </c>
      <c r="H319" s="1">
        <v>2014</v>
      </c>
      <c r="I319" s="6">
        <v>68639600</v>
      </c>
      <c r="J319" s="6">
        <v>8085800</v>
      </c>
      <c r="K319" s="6">
        <v>60553800</v>
      </c>
      <c r="L319" s="6"/>
    </row>
    <row r="320" spans="1:12" x14ac:dyDescent="0.3">
      <c r="A320" t="s">
        <v>134</v>
      </c>
      <c r="B320" s="5">
        <v>405020</v>
      </c>
      <c r="C320" t="s">
        <v>135</v>
      </c>
      <c r="D320" s="1" t="str">
        <f t="shared" ref="D320:D326" si="14">"40291"</f>
        <v>40291</v>
      </c>
      <c r="E320" t="s">
        <v>16</v>
      </c>
      <c r="F320" t="s">
        <v>146</v>
      </c>
      <c r="G320" s="1" t="str">
        <f>"006"</f>
        <v>006</v>
      </c>
      <c r="H320" s="1">
        <v>2010</v>
      </c>
      <c r="I320" s="6">
        <v>141234200</v>
      </c>
      <c r="J320" s="6">
        <v>26768400</v>
      </c>
      <c r="K320" s="6">
        <v>114465800</v>
      </c>
      <c r="L320" s="6"/>
    </row>
    <row r="321" spans="1:12" x14ac:dyDescent="0.3">
      <c r="A321" t="s">
        <v>134</v>
      </c>
      <c r="B321" s="5">
        <v>405020</v>
      </c>
      <c r="C321" t="s">
        <v>135</v>
      </c>
      <c r="D321" s="1" t="str">
        <f t="shared" si="14"/>
        <v>40291</v>
      </c>
      <c r="E321" t="s">
        <v>16</v>
      </c>
      <c r="F321" t="s">
        <v>146</v>
      </c>
      <c r="G321" s="1" t="str">
        <f>"007"</f>
        <v>007</v>
      </c>
      <c r="H321" s="1">
        <v>2013</v>
      </c>
      <c r="I321" s="6">
        <v>149451900</v>
      </c>
      <c r="J321" s="6">
        <v>20815000</v>
      </c>
      <c r="K321" s="6">
        <v>128636900</v>
      </c>
      <c r="L321" s="6"/>
    </row>
    <row r="322" spans="1:12" x14ac:dyDescent="0.3">
      <c r="A322" t="s">
        <v>134</v>
      </c>
      <c r="B322" s="5">
        <v>405020</v>
      </c>
      <c r="C322" t="s">
        <v>135</v>
      </c>
      <c r="D322" s="1" t="str">
        <f t="shared" si="14"/>
        <v>40291</v>
      </c>
      <c r="E322" t="s">
        <v>16</v>
      </c>
      <c r="F322" t="s">
        <v>146</v>
      </c>
      <c r="G322" s="1" t="str">
        <f>"008"</f>
        <v>008</v>
      </c>
      <c r="H322" s="1">
        <v>2014</v>
      </c>
      <c r="I322" s="6">
        <v>49685500</v>
      </c>
      <c r="J322" s="6">
        <v>21723600</v>
      </c>
      <c r="K322" s="6">
        <v>27961900</v>
      </c>
      <c r="L322" s="6"/>
    </row>
    <row r="323" spans="1:12" x14ac:dyDescent="0.3">
      <c r="A323" t="s">
        <v>134</v>
      </c>
      <c r="B323" s="5">
        <v>405020</v>
      </c>
      <c r="C323" t="s">
        <v>135</v>
      </c>
      <c r="D323" s="1" t="str">
        <f t="shared" si="14"/>
        <v>40291</v>
      </c>
      <c r="E323" t="s">
        <v>16</v>
      </c>
      <c r="F323" t="s">
        <v>146</v>
      </c>
      <c r="G323" s="1" t="str">
        <f>"009"</f>
        <v>009</v>
      </c>
      <c r="H323" s="1">
        <v>2015</v>
      </c>
      <c r="I323" s="6">
        <v>15678800</v>
      </c>
      <c r="J323" s="6">
        <v>5128200</v>
      </c>
      <c r="K323" s="6">
        <v>10550600</v>
      </c>
      <c r="L323" s="6"/>
    </row>
    <row r="324" spans="1:12" x14ac:dyDescent="0.3">
      <c r="A324" t="s">
        <v>134</v>
      </c>
      <c r="B324" s="5">
        <v>405020</v>
      </c>
      <c r="C324" t="s">
        <v>135</v>
      </c>
      <c r="D324" s="1" t="str">
        <f t="shared" si="14"/>
        <v>40291</v>
      </c>
      <c r="E324" t="s">
        <v>16</v>
      </c>
      <c r="F324" t="s">
        <v>146</v>
      </c>
      <c r="G324" s="1" t="str">
        <f>"010"</f>
        <v>010</v>
      </c>
      <c r="H324" s="1">
        <v>2015</v>
      </c>
      <c r="I324" s="6">
        <v>20254400</v>
      </c>
      <c r="J324" s="6">
        <v>3970400</v>
      </c>
      <c r="K324" s="6">
        <v>16284000</v>
      </c>
      <c r="L324" s="6"/>
    </row>
    <row r="325" spans="1:12" x14ac:dyDescent="0.3">
      <c r="A325" t="s">
        <v>134</v>
      </c>
      <c r="B325" s="5">
        <v>405020</v>
      </c>
      <c r="C325" t="s">
        <v>135</v>
      </c>
      <c r="D325" s="1" t="str">
        <f t="shared" si="14"/>
        <v>40291</v>
      </c>
      <c r="E325" t="s">
        <v>16</v>
      </c>
      <c r="F325" t="s">
        <v>146</v>
      </c>
      <c r="G325" s="1" t="str">
        <f>"011"</f>
        <v>011</v>
      </c>
      <c r="H325" s="1">
        <v>2015</v>
      </c>
      <c r="I325" s="6">
        <v>44405200</v>
      </c>
      <c r="J325" s="6">
        <v>11163400</v>
      </c>
      <c r="K325" s="6">
        <v>33241800</v>
      </c>
      <c r="L325" s="6"/>
    </row>
    <row r="326" spans="1:12" x14ac:dyDescent="0.3">
      <c r="A326" t="s">
        <v>134</v>
      </c>
      <c r="B326" s="5">
        <v>405020</v>
      </c>
      <c r="C326" t="s">
        <v>135</v>
      </c>
      <c r="D326" s="1" t="str">
        <f t="shared" si="14"/>
        <v>40291</v>
      </c>
      <c r="E326" t="s">
        <v>16</v>
      </c>
      <c r="F326" t="s">
        <v>146</v>
      </c>
      <c r="G326" s="1" t="str">
        <f>"012"</f>
        <v>012</v>
      </c>
      <c r="H326" s="1">
        <v>2018</v>
      </c>
      <c r="I326" s="6">
        <v>47980500</v>
      </c>
      <c r="J326" s="6">
        <v>35541200</v>
      </c>
      <c r="K326" s="6">
        <v>12439300</v>
      </c>
      <c r="L326" s="6"/>
    </row>
    <row r="327" spans="1:12" x14ac:dyDescent="0.3">
      <c r="A327" t="s">
        <v>134</v>
      </c>
      <c r="B327" s="5">
        <v>405020</v>
      </c>
      <c r="C327" t="s">
        <v>135</v>
      </c>
      <c r="D327" s="1" t="str">
        <f t="shared" ref="D327:D338" si="15">"40292"</f>
        <v>40292</v>
      </c>
      <c r="E327" t="s">
        <v>16</v>
      </c>
      <c r="F327" t="s">
        <v>147</v>
      </c>
      <c r="G327" s="1" t="str">
        <f>"005"</f>
        <v>005</v>
      </c>
      <c r="H327" s="1">
        <v>2001</v>
      </c>
      <c r="I327" s="6">
        <v>51986000</v>
      </c>
      <c r="J327" s="6">
        <v>18524000</v>
      </c>
      <c r="K327" s="6">
        <v>33462000</v>
      </c>
      <c r="L327" s="6"/>
    </row>
    <row r="328" spans="1:12" x14ac:dyDescent="0.3">
      <c r="A328" t="s">
        <v>134</v>
      </c>
      <c r="B328" s="5">
        <v>405020</v>
      </c>
      <c r="C328" t="s">
        <v>135</v>
      </c>
      <c r="D328" s="1" t="str">
        <f t="shared" si="15"/>
        <v>40292</v>
      </c>
      <c r="E328" t="s">
        <v>16</v>
      </c>
      <c r="F328" t="s">
        <v>147</v>
      </c>
      <c r="G328" s="1" t="str">
        <f>"006"</f>
        <v>006</v>
      </c>
      <c r="H328" s="1">
        <v>2004</v>
      </c>
      <c r="I328" s="6">
        <v>1330600</v>
      </c>
      <c r="J328" s="6">
        <v>1330600</v>
      </c>
      <c r="K328" s="6">
        <v>0</v>
      </c>
      <c r="L328" s="6"/>
    </row>
    <row r="329" spans="1:12" x14ac:dyDescent="0.3">
      <c r="A329" t="s">
        <v>134</v>
      </c>
      <c r="B329" s="5">
        <v>405020</v>
      </c>
      <c r="C329" t="s">
        <v>135</v>
      </c>
      <c r="D329" s="1" t="str">
        <f t="shared" si="15"/>
        <v>40292</v>
      </c>
      <c r="E329" t="s">
        <v>16</v>
      </c>
      <c r="F329" t="s">
        <v>147</v>
      </c>
      <c r="G329" s="1" t="str">
        <f>"007"</f>
        <v>007</v>
      </c>
      <c r="H329" s="1">
        <v>2004</v>
      </c>
      <c r="I329" s="6">
        <v>92548000</v>
      </c>
      <c r="J329" s="6">
        <v>15914400</v>
      </c>
      <c r="K329" s="6">
        <v>76633600</v>
      </c>
      <c r="L329" s="6"/>
    </row>
    <row r="330" spans="1:12" x14ac:dyDescent="0.3">
      <c r="A330" t="s">
        <v>134</v>
      </c>
      <c r="B330" s="5">
        <v>405020</v>
      </c>
      <c r="C330" t="s">
        <v>135</v>
      </c>
      <c r="D330" s="1" t="str">
        <f t="shared" si="15"/>
        <v>40292</v>
      </c>
      <c r="E330" t="s">
        <v>16</v>
      </c>
      <c r="F330" t="s">
        <v>147</v>
      </c>
      <c r="G330" s="1" t="str">
        <f>"009"</f>
        <v>009</v>
      </c>
      <c r="H330" s="1">
        <v>2006</v>
      </c>
      <c r="I330" s="6">
        <v>14698300</v>
      </c>
      <c r="J330" s="6">
        <v>2299600</v>
      </c>
      <c r="K330" s="6">
        <v>12398700</v>
      </c>
      <c r="L330" s="6"/>
    </row>
    <row r="331" spans="1:12" x14ac:dyDescent="0.3">
      <c r="A331" t="s">
        <v>134</v>
      </c>
      <c r="B331" s="5">
        <v>405020</v>
      </c>
      <c r="C331" t="s">
        <v>135</v>
      </c>
      <c r="D331" s="1" t="str">
        <f t="shared" si="15"/>
        <v>40292</v>
      </c>
      <c r="E331" t="s">
        <v>16</v>
      </c>
      <c r="F331" t="s">
        <v>147</v>
      </c>
      <c r="G331" s="1" t="str">
        <f>"010"</f>
        <v>010</v>
      </c>
      <c r="H331" s="1">
        <v>2008</v>
      </c>
      <c r="I331" s="6">
        <v>14939700</v>
      </c>
      <c r="J331" s="6">
        <v>3463600</v>
      </c>
      <c r="K331" s="6">
        <v>11476100</v>
      </c>
      <c r="L331" s="6"/>
    </row>
    <row r="332" spans="1:12" x14ac:dyDescent="0.3">
      <c r="A332" t="s">
        <v>134</v>
      </c>
      <c r="B332" s="5">
        <v>405020</v>
      </c>
      <c r="C332" t="s">
        <v>135</v>
      </c>
      <c r="D332" s="1" t="str">
        <f t="shared" si="15"/>
        <v>40292</v>
      </c>
      <c r="E332" t="s">
        <v>16</v>
      </c>
      <c r="F332" t="s">
        <v>147</v>
      </c>
      <c r="G332" s="1" t="str">
        <f>"011"</f>
        <v>011</v>
      </c>
      <c r="H332" s="1">
        <v>2010</v>
      </c>
      <c r="I332" s="6">
        <v>40017700</v>
      </c>
      <c r="J332" s="6">
        <v>4678000</v>
      </c>
      <c r="K332" s="6">
        <v>35339700</v>
      </c>
      <c r="L332" s="6"/>
    </row>
    <row r="333" spans="1:12" x14ac:dyDescent="0.3">
      <c r="A333" t="s">
        <v>134</v>
      </c>
      <c r="B333" s="5">
        <v>405020</v>
      </c>
      <c r="C333" t="s">
        <v>135</v>
      </c>
      <c r="D333" s="1" t="str">
        <f t="shared" si="15"/>
        <v>40292</v>
      </c>
      <c r="E333" t="s">
        <v>16</v>
      </c>
      <c r="F333" t="s">
        <v>147</v>
      </c>
      <c r="G333" s="1" t="str">
        <f>"012"</f>
        <v>012</v>
      </c>
      <c r="H333" s="1">
        <v>2011</v>
      </c>
      <c r="I333" s="6">
        <v>0</v>
      </c>
      <c r="J333" s="6">
        <v>232900</v>
      </c>
      <c r="K333" s="6">
        <v>-232900</v>
      </c>
      <c r="L333" s="6"/>
    </row>
    <row r="334" spans="1:12" x14ac:dyDescent="0.3">
      <c r="A334" t="s">
        <v>134</v>
      </c>
      <c r="B334" s="5">
        <v>405020</v>
      </c>
      <c r="C334" t="s">
        <v>135</v>
      </c>
      <c r="D334" s="1" t="str">
        <f t="shared" si="15"/>
        <v>40292</v>
      </c>
      <c r="E334" t="s">
        <v>16</v>
      </c>
      <c r="F334" t="s">
        <v>147</v>
      </c>
      <c r="G334" s="1" t="str">
        <f>"013"</f>
        <v>013</v>
      </c>
      <c r="H334" s="1">
        <v>2011</v>
      </c>
      <c r="I334" s="6">
        <v>923000</v>
      </c>
      <c r="J334" s="6">
        <v>537400</v>
      </c>
      <c r="K334" s="6">
        <v>385600</v>
      </c>
      <c r="L334" s="6"/>
    </row>
    <row r="335" spans="1:12" x14ac:dyDescent="0.3">
      <c r="A335" t="s">
        <v>134</v>
      </c>
      <c r="B335" s="5">
        <v>405020</v>
      </c>
      <c r="C335" t="s">
        <v>135</v>
      </c>
      <c r="D335" s="1" t="str">
        <f t="shared" si="15"/>
        <v>40292</v>
      </c>
      <c r="E335" t="s">
        <v>16</v>
      </c>
      <c r="F335" t="s">
        <v>147</v>
      </c>
      <c r="G335" s="1" t="str">
        <f>"014"</f>
        <v>014</v>
      </c>
      <c r="H335" s="1">
        <v>2015</v>
      </c>
      <c r="I335" s="6">
        <v>66600</v>
      </c>
      <c r="J335" s="6">
        <v>1354300</v>
      </c>
      <c r="K335" s="6">
        <v>-1287700</v>
      </c>
      <c r="L335" s="6"/>
    </row>
    <row r="336" spans="1:12" x14ac:dyDescent="0.3">
      <c r="A336" t="s">
        <v>134</v>
      </c>
      <c r="B336" s="5">
        <v>405020</v>
      </c>
      <c r="C336" t="s">
        <v>135</v>
      </c>
      <c r="D336" s="1" t="str">
        <f t="shared" si="15"/>
        <v>40292</v>
      </c>
      <c r="E336" t="s">
        <v>16</v>
      </c>
      <c r="F336" t="s">
        <v>147</v>
      </c>
      <c r="G336" s="1" t="str">
        <f>"015"</f>
        <v>015</v>
      </c>
      <c r="H336" s="1">
        <v>2016</v>
      </c>
      <c r="I336" s="6">
        <v>38574900</v>
      </c>
      <c r="J336" s="6">
        <v>0</v>
      </c>
      <c r="K336" s="6">
        <v>38574900</v>
      </c>
      <c r="L336" s="6"/>
    </row>
    <row r="337" spans="1:12" x14ac:dyDescent="0.3">
      <c r="A337" t="s">
        <v>134</v>
      </c>
      <c r="B337" s="5">
        <v>405020</v>
      </c>
      <c r="C337" t="s">
        <v>135</v>
      </c>
      <c r="D337" s="1" t="str">
        <f t="shared" si="15"/>
        <v>40292</v>
      </c>
      <c r="E337" t="s">
        <v>16</v>
      </c>
      <c r="F337" t="s">
        <v>147</v>
      </c>
      <c r="G337" s="1" t="str">
        <f>"016"</f>
        <v>016</v>
      </c>
      <c r="H337" s="1">
        <v>2018</v>
      </c>
      <c r="I337" s="6">
        <v>13830600</v>
      </c>
      <c r="J337" s="6">
        <v>3283200</v>
      </c>
      <c r="K337" s="6">
        <v>10547400</v>
      </c>
      <c r="L337" s="6"/>
    </row>
    <row r="338" spans="1:12" x14ac:dyDescent="0.3">
      <c r="A338" t="s">
        <v>134</v>
      </c>
      <c r="B338" s="5">
        <v>405020</v>
      </c>
      <c r="C338" t="s">
        <v>135</v>
      </c>
      <c r="D338" s="1" t="str">
        <f t="shared" si="15"/>
        <v>40292</v>
      </c>
      <c r="E338" t="s">
        <v>16</v>
      </c>
      <c r="F338" t="s">
        <v>147</v>
      </c>
      <c r="G338" s="1" t="str">
        <f>"017"</f>
        <v>017</v>
      </c>
      <c r="H338" s="1">
        <v>2019</v>
      </c>
      <c r="I338" s="6">
        <v>15164400</v>
      </c>
      <c r="J338" s="6">
        <v>15514500</v>
      </c>
      <c r="K338" s="6">
        <v>-350100</v>
      </c>
      <c r="L338" s="6"/>
    </row>
    <row r="339" spans="1:12" x14ac:dyDescent="0.3">
      <c r="A339" t="s">
        <v>134</v>
      </c>
      <c r="B339" s="5">
        <v>405020</v>
      </c>
      <c r="C339" t="s">
        <v>135</v>
      </c>
      <c r="D339" s="1" t="str">
        <f>"40191"</f>
        <v>40191</v>
      </c>
      <c r="E339" t="s">
        <v>26</v>
      </c>
      <c r="F339" t="s">
        <v>148</v>
      </c>
      <c r="G339" s="1" t="str">
        <f>"001E"</f>
        <v>001E</v>
      </c>
      <c r="H339" s="1">
        <v>2016</v>
      </c>
      <c r="I339" s="6">
        <v>9146300</v>
      </c>
      <c r="J339" s="6">
        <v>833100</v>
      </c>
      <c r="K339" s="6">
        <v>8313200</v>
      </c>
      <c r="L339" s="6"/>
    </row>
    <row r="340" spans="1:12" x14ac:dyDescent="0.3">
      <c r="A340" t="s">
        <v>134</v>
      </c>
      <c r="B340" s="5">
        <v>405020</v>
      </c>
      <c r="C340" t="s">
        <v>135</v>
      </c>
      <c r="D340" s="1" t="str">
        <f>"40191"</f>
        <v>40191</v>
      </c>
      <c r="E340" t="s">
        <v>26</v>
      </c>
      <c r="F340" t="s">
        <v>148</v>
      </c>
      <c r="G340" s="1" t="str">
        <f>"002"</f>
        <v>002</v>
      </c>
      <c r="H340" s="1">
        <v>2001</v>
      </c>
      <c r="I340" s="6">
        <v>21578800</v>
      </c>
      <c r="J340" s="6">
        <v>5022300</v>
      </c>
      <c r="K340" s="6">
        <v>16556500</v>
      </c>
      <c r="L340" s="6"/>
    </row>
    <row r="341" spans="1:12" x14ac:dyDescent="0.3">
      <c r="A341" t="s">
        <v>134</v>
      </c>
      <c r="B341" s="5">
        <v>405020</v>
      </c>
      <c r="C341" t="s">
        <v>135</v>
      </c>
      <c r="D341" s="1" t="str">
        <f>"40191"</f>
        <v>40191</v>
      </c>
      <c r="E341" t="s">
        <v>26</v>
      </c>
      <c r="F341" t="s">
        <v>148</v>
      </c>
      <c r="G341" s="1" t="str">
        <f>"003"</f>
        <v>003</v>
      </c>
      <c r="H341" s="1">
        <v>2003</v>
      </c>
      <c r="I341" s="6">
        <v>2739500</v>
      </c>
      <c r="J341" s="6">
        <v>167200</v>
      </c>
      <c r="K341" s="6">
        <v>2572300</v>
      </c>
      <c r="L341" s="6"/>
    </row>
    <row r="342" spans="1:12" x14ac:dyDescent="0.3">
      <c r="A342" t="s">
        <v>134</v>
      </c>
      <c r="B342" s="5">
        <v>405020</v>
      </c>
      <c r="C342" t="s">
        <v>135</v>
      </c>
      <c r="D342" s="1" t="str">
        <f>"40192"</f>
        <v>40192</v>
      </c>
      <c r="E342" t="s">
        <v>26</v>
      </c>
      <c r="F342" t="s">
        <v>149</v>
      </c>
      <c r="G342" s="1" t="str">
        <f>"001"</f>
        <v>001</v>
      </c>
      <c r="H342" s="1">
        <v>2004</v>
      </c>
      <c r="I342" s="6">
        <v>64602700</v>
      </c>
      <c r="J342" s="6">
        <v>38403700</v>
      </c>
      <c r="K342" s="6">
        <v>26199000</v>
      </c>
      <c r="L342" s="6"/>
    </row>
    <row r="343" spans="1:12" x14ac:dyDescent="0.3">
      <c r="A343" t="s">
        <v>134</v>
      </c>
      <c r="B343" s="5">
        <v>405020</v>
      </c>
      <c r="C343" t="s">
        <v>135</v>
      </c>
      <c r="D343" s="1" t="str">
        <f>"40192"</f>
        <v>40192</v>
      </c>
      <c r="E343" t="s">
        <v>26</v>
      </c>
      <c r="F343" t="s">
        <v>149</v>
      </c>
      <c r="G343" s="1" t="str">
        <f>"002"</f>
        <v>002</v>
      </c>
      <c r="H343" s="1">
        <v>2013</v>
      </c>
      <c r="I343" s="6">
        <v>15959300</v>
      </c>
      <c r="J343" s="6">
        <v>405600</v>
      </c>
      <c r="K343" s="6">
        <v>15553700</v>
      </c>
      <c r="L343" s="6"/>
    </row>
    <row r="344" spans="1:12" x14ac:dyDescent="0.3">
      <c r="A344" t="s">
        <v>150</v>
      </c>
      <c r="B344" s="5">
        <v>137190</v>
      </c>
      <c r="C344" t="s">
        <v>121</v>
      </c>
      <c r="D344" s="1" t="str">
        <f>"13032"</f>
        <v>13032</v>
      </c>
      <c r="E344" t="s">
        <v>38</v>
      </c>
      <c r="F344" t="s">
        <v>125</v>
      </c>
      <c r="G344" s="1" t="str">
        <f>"002O"</f>
        <v>002O</v>
      </c>
      <c r="H344" s="1">
        <v>2006</v>
      </c>
      <c r="I344" s="6">
        <v>54230800</v>
      </c>
      <c r="J344" s="6">
        <v>24846800</v>
      </c>
      <c r="K344" s="6">
        <v>29384000</v>
      </c>
      <c r="L344" s="6"/>
    </row>
    <row r="345" spans="1:12" x14ac:dyDescent="0.3">
      <c r="A345" t="s">
        <v>151</v>
      </c>
      <c r="B345" s="5">
        <v>308050</v>
      </c>
      <c r="C345" t="s">
        <v>97</v>
      </c>
      <c r="D345" s="1" t="str">
        <f>"30171"</f>
        <v>30171</v>
      </c>
      <c r="E345" t="s">
        <v>26</v>
      </c>
      <c r="F345" t="s">
        <v>98</v>
      </c>
      <c r="G345" s="1" t="str">
        <f>"001"</f>
        <v>001</v>
      </c>
      <c r="H345" s="1">
        <v>2012</v>
      </c>
      <c r="I345" s="6">
        <v>16003100</v>
      </c>
      <c r="J345" s="6">
        <v>12526900</v>
      </c>
      <c r="K345" s="6">
        <v>3476200</v>
      </c>
      <c r="L345" s="6"/>
    </row>
    <row r="346" spans="1:12" x14ac:dyDescent="0.3">
      <c r="A346" t="s">
        <v>151</v>
      </c>
      <c r="B346" s="5">
        <v>308050</v>
      </c>
      <c r="C346" t="s">
        <v>97</v>
      </c>
      <c r="D346" s="1" t="str">
        <f>"30171"</f>
        <v>30171</v>
      </c>
      <c r="E346" t="s">
        <v>26</v>
      </c>
      <c r="F346" t="s">
        <v>98</v>
      </c>
      <c r="G346" s="1" t="str">
        <f>"002"</f>
        <v>002</v>
      </c>
      <c r="H346" s="1">
        <v>2017</v>
      </c>
      <c r="I346" s="6">
        <v>17806900</v>
      </c>
      <c r="J346" s="6">
        <v>14290300</v>
      </c>
      <c r="K346" s="6">
        <v>3516600</v>
      </c>
      <c r="L346" s="6"/>
    </row>
    <row r="347" spans="1:12" x14ac:dyDescent="0.3">
      <c r="A347" t="s">
        <v>152</v>
      </c>
      <c r="B347" s="5">
        <v>528020</v>
      </c>
      <c r="C347" t="s">
        <v>153</v>
      </c>
      <c r="D347" s="1" t="str">
        <f>"52276"</f>
        <v>52276</v>
      </c>
      <c r="E347" t="s">
        <v>16</v>
      </c>
      <c r="F347" t="s">
        <v>154</v>
      </c>
      <c r="G347" s="1" t="str">
        <f>"004"</f>
        <v>004</v>
      </c>
      <c r="H347" s="1">
        <v>1995</v>
      </c>
      <c r="I347" s="6">
        <v>19620800</v>
      </c>
      <c r="J347" s="6">
        <v>15091600</v>
      </c>
      <c r="K347" s="6">
        <v>4529200</v>
      </c>
      <c r="L347" s="6"/>
    </row>
    <row r="348" spans="1:12" x14ac:dyDescent="0.3">
      <c r="A348" t="s">
        <v>152</v>
      </c>
      <c r="B348" s="5">
        <v>528020</v>
      </c>
      <c r="C348" t="s">
        <v>153</v>
      </c>
      <c r="D348" s="1" t="str">
        <f>"52276"</f>
        <v>52276</v>
      </c>
      <c r="E348" t="s">
        <v>16</v>
      </c>
      <c r="F348" t="s">
        <v>154</v>
      </c>
      <c r="G348" s="1" t="str">
        <f>"006"</f>
        <v>006</v>
      </c>
      <c r="H348" s="1">
        <v>2017</v>
      </c>
      <c r="I348" s="6">
        <v>4724300</v>
      </c>
      <c r="J348" s="6">
        <v>28300</v>
      </c>
      <c r="K348" s="6">
        <v>4696000</v>
      </c>
      <c r="L348" s="6"/>
    </row>
    <row r="349" spans="1:12" x14ac:dyDescent="0.3">
      <c r="A349" t="s">
        <v>155</v>
      </c>
      <c r="B349" s="5">
        <v>688030</v>
      </c>
      <c r="C349" t="s">
        <v>44</v>
      </c>
      <c r="D349" s="1" t="str">
        <f>"68211"</f>
        <v>68211</v>
      </c>
      <c r="E349" t="s">
        <v>16</v>
      </c>
      <c r="F349" t="s">
        <v>156</v>
      </c>
      <c r="G349" s="1" t="str">
        <f>"008"</f>
        <v>008</v>
      </c>
      <c r="H349" s="1">
        <v>2018</v>
      </c>
      <c r="I349" s="6">
        <v>4117600</v>
      </c>
      <c r="J349" s="6">
        <v>781200</v>
      </c>
      <c r="K349" s="6">
        <v>3336400</v>
      </c>
      <c r="L349" s="6"/>
    </row>
    <row r="350" spans="1:12" x14ac:dyDescent="0.3">
      <c r="A350" t="s">
        <v>155</v>
      </c>
      <c r="B350" s="5">
        <v>688030</v>
      </c>
      <c r="C350" t="s">
        <v>44</v>
      </c>
      <c r="D350" s="1" t="str">
        <f>"68211"</f>
        <v>68211</v>
      </c>
      <c r="E350" t="s">
        <v>16</v>
      </c>
      <c r="F350" t="s">
        <v>156</v>
      </c>
      <c r="G350" s="1" t="str">
        <f>"009"</f>
        <v>009</v>
      </c>
      <c r="H350" s="1">
        <v>2018</v>
      </c>
      <c r="I350" s="6">
        <v>6785800</v>
      </c>
      <c r="J350" s="6">
        <v>4630300</v>
      </c>
      <c r="K350" s="6">
        <v>2155500</v>
      </c>
      <c r="L350" s="6"/>
    </row>
    <row r="351" spans="1:12" x14ac:dyDescent="0.3">
      <c r="A351" t="s">
        <v>157</v>
      </c>
      <c r="B351" s="5">
        <v>608020</v>
      </c>
      <c r="C351" t="s">
        <v>158</v>
      </c>
      <c r="D351" s="1" t="str">
        <f>"60176"</f>
        <v>60176</v>
      </c>
      <c r="E351" t="s">
        <v>26</v>
      </c>
      <c r="F351" t="s">
        <v>159</v>
      </c>
      <c r="G351" s="1" t="str">
        <f>"001"</f>
        <v>001</v>
      </c>
      <c r="H351" s="1">
        <v>1995</v>
      </c>
      <c r="I351" s="6">
        <v>2667900</v>
      </c>
      <c r="J351" s="6">
        <v>796200</v>
      </c>
      <c r="K351" s="6">
        <v>1871700</v>
      </c>
      <c r="L351" s="6"/>
    </row>
    <row r="352" spans="1:12" x14ac:dyDescent="0.3">
      <c r="A352" t="s">
        <v>160</v>
      </c>
      <c r="B352" s="5">
        <v>375100</v>
      </c>
      <c r="C352" t="s">
        <v>161</v>
      </c>
      <c r="D352" s="1" t="str">
        <f>"37145"</f>
        <v>37145</v>
      </c>
      <c r="E352" t="s">
        <v>26</v>
      </c>
      <c r="F352" t="s">
        <v>162</v>
      </c>
      <c r="G352" s="1" t="str">
        <f>"001"</f>
        <v>001</v>
      </c>
      <c r="H352" s="1">
        <v>2005</v>
      </c>
      <c r="I352" s="6">
        <v>18402800</v>
      </c>
      <c r="J352" s="6">
        <v>2262300</v>
      </c>
      <c r="K352" s="6">
        <v>16140500</v>
      </c>
      <c r="L352" s="6"/>
    </row>
    <row r="353" spans="1:12" x14ac:dyDescent="0.3">
      <c r="A353" t="s">
        <v>160</v>
      </c>
      <c r="B353" s="5">
        <v>375100</v>
      </c>
      <c r="C353" t="s">
        <v>161</v>
      </c>
      <c r="D353" s="1" t="str">
        <f>"37145"</f>
        <v>37145</v>
      </c>
      <c r="E353" t="s">
        <v>26</v>
      </c>
      <c r="F353" t="s">
        <v>162</v>
      </c>
      <c r="G353" s="1" t="str">
        <f>"002"</f>
        <v>002</v>
      </c>
      <c r="H353" s="1">
        <v>2005</v>
      </c>
      <c r="I353" s="6">
        <v>52342700</v>
      </c>
      <c r="J353" s="6">
        <v>5398600</v>
      </c>
      <c r="K353" s="6">
        <v>46944100</v>
      </c>
      <c r="L353" s="6"/>
    </row>
    <row r="354" spans="1:12" x14ac:dyDescent="0.3">
      <c r="A354" t="s">
        <v>160</v>
      </c>
      <c r="B354" s="5">
        <v>375100</v>
      </c>
      <c r="C354" t="s">
        <v>161</v>
      </c>
      <c r="D354" s="1" t="str">
        <f>"37145"</f>
        <v>37145</v>
      </c>
      <c r="E354" t="s">
        <v>26</v>
      </c>
      <c r="F354" t="s">
        <v>162</v>
      </c>
      <c r="G354" s="1" t="str">
        <f>"003"</f>
        <v>003</v>
      </c>
      <c r="H354" s="1">
        <v>2005</v>
      </c>
      <c r="I354" s="6">
        <v>1165700</v>
      </c>
      <c r="J354" s="6">
        <v>405100</v>
      </c>
      <c r="K354" s="6">
        <v>760600</v>
      </c>
      <c r="L354" s="6"/>
    </row>
    <row r="355" spans="1:12" x14ac:dyDescent="0.3">
      <c r="A355" t="s">
        <v>160</v>
      </c>
      <c r="B355" s="5">
        <v>375100</v>
      </c>
      <c r="C355" t="s">
        <v>161</v>
      </c>
      <c r="D355" s="1" t="str">
        <f>"37145"</f>
        <v>37145</v>
      </c>
      <c r="E355" t="s">
        <v>26</v>
      </c>
      <c r="F355" t="s">
        <v>162</v>
      </c>
      <c r="G355" s="1" t="str">
        <f>"004"</f>
        <v>004</v>
      </c>
      <c r="H355" s="1">
        <v>2005</v>
      </c>
      <c r="I355" s="6">
        <v>6039500</v>
      </c>
      <c r="J355" s="6">
        <v>106600</v>
      </c>
      <c r="K355" s="6">
        <v>5932900</v>
      </c>
      <c r="L355" s="6"/>
    </row>
    <row r="356" spans="1:12" x14ac:dyDescent="0.3">
      <c r="A356" t="s">
        <v>160</v>
      </c>
      <c r="B356" s="5">
        <v>375100</v>
      </c>
      <c r="C356" t="s">
        <v>161</v>
      </c>
      <c r="D356" s="1" t="str">
        <f>"37251"</f>
        <v>37251</v>
      </c>
      <c r="E356" t="s">
        <v>16</v>
      </c>
      <c r="F356" t="s">
        <v>163</v>
      </c>
      <c r="G356" s="1" t="str">
        <f>"002"</f>
        <v>002</v>
      </c>
      <c r="H356" s="1">
        <v>2006</v>
      </c>
      <c r="I356" s="6">
        <v>29741400</v>
      </c>
      <c r="J356" s="6">
        <v>12930700</v>
      </c>
      <c r="K356" s="6">
        <v>16810700</v>
      </c>
      <c r="L356" s="6"/>
    </row>
    <row r="357" spans="1:12" x14ac:dyDescent="0.3">
      <c r="A357" t="s">
        <v>160</v>
      </c>
      <c r="B357" s="5">
        <v>375100</v>
      </c>
      <c r="C357" t="s">
        <v>161</v>
      </c>
      <c r="D357" s="1" t="str">
        <f>"37251"</f>
        <v>37251</v>
      </c>
      <c r="E357" t="s">
        <v>16</v>
      </c>
      <c r="F357" t="s">
        <v>163</v>
      </c>
      <c r="G357" s="1" t="str">
        <f>"003"</f>
        <v>003</v>
      </c>
      <c r="H357" s="1">
        <v>2013</v>
      </c>
      <c r="I357" s="6">
        <v>12964600</v>
      </c>
      <c r="J357" s="6">
        <v>7531100</v>
      </c>
      <c r="K357" s="6">
        <v>5433500</v>
      </c>
      <c r="L357" s="6"/>
    </row>
    <row r="358" spans="1:12" x14ac:dyDescent="0.3">
      <c r="A358" t="s">
        <v>160</v>
      </c>
      <c r="B358" s="5">
        <v>375100</v>
      </c>
      <c r="C358" t="s">
        <v>161</v>
      </c>
      <c r="D358" s="1" t="str">
        <f>"37176"</f>
        <v>37176</v>
      </c>
      <c r="E358" t="s">
        <v>26</v>
      </c>
      <c r="F358" t="s">
        <v>164</v>
      </c>
      <c r="G358" s="1" t="str">
        <f>"002"</f>
        <v>002</v>
      </c>
      <c r="H358" s="1">
        <v>2013</v>
      </c>
      <c r="I358" s="6">
        <v>59260900</v>
      </c>
      <c r="J358" s="6">
        <v>44864400</v>
      </c>
      <c r="K358" s="6">
        <v>14396500</v>
      </c>
      <c r="L358" s="6"/>
    </row>
    <row r="359" spans="1:12" x14ac:dyDescent="0.3">
      <c r="A359" t="s">
        <v>160</v>
      </c>
      <c r="B359" s="5">
        <v>375100</v>
      </c>
      <c r="C359" t="s">
        <v>161</v>
      </c>
      <c r="D359" s="1" t="str">
        <f>"37192"</f>
        <v>37192</v>
      </c>
      <c r="E359" t="s">
        <v>26</v>
      </c>
      <c r="F359" t="s">
        <v>165</v>
      </c>
      <c r="G359" s="1" t="str">
        <f>"001"</f>
        <v>001</v>
      </c>
      <c r="H359" s="1">
        <v>1998</v>
      </c>
      <c r="I359" s="6">
        <v>310522800</v>
      </c>
      <c r="J359" s="6">
        <v>38651600</v>
      </c>
      <c r="K359" s="6">
        <v>271871200</v>
      </c>
      <c r="L359" s="6"/>
    </row>
    <row r="360" spans="1:12" x14ac:dyDescent="0.3">
      <c r="A360" t="s">
        <v>160</v>
      </c>
      <c r="B360" s="5">
        <v>375100</v>
      </c>
      <c r="C360" t="s">
        <v>161</v>
      </c>
      <c r="D360" s="1" t="str">
        <f>"37192"</f>
        <v>37192</v>
      </c>
      <c r="E360" t="s">
        <v>26</v>
      </c>
      <c r="F360" t="s">
        <v>165</v>
      </c>
      <c r="G360" s="1" t="str">
        <f>"002"</f>
        <v>002</v>
      </c>
      <c r="H360" s="1">
        <v>2004</v>
      </c>
      <c r="I360" s="6">
        <v>60902500</v>
      </c>
      <c r="J360" s="6">
        <v>34853000</v>
      </c>
      <c r="K360" s="6">
        <v>26049500</v>
      </c>
      <c r="L360" s="6"/>
    </row>
    <row r="361" spans="1:12" x14ac:dyDescent="0.3">
      <c r="A361" t="s">
        <v>166</v>
      </c>
      <c r="B361" s="5">
        <v>38030</v>
      </c>
      <c r="C361" t="s">
        <v>29</v>
      </c>
      <c r="D361" s="1" t="str">
        <f>"03276"</f>
        <v>03276</v>
      </c>
      <c r="E361" t="s">
        <v>16</v>
      </c>
      <c r="F361" t="s">
        <v>167</v>
      </c>
      <c r="G361" s="1" t="str">
        <f>"003"</f>
        <v>003</v>
      </c>
      <c r="H361" s="1">
        <v>2001</v>
      </c>
      <c r="I361" s="6">
        <v>39813200</v>
      </c>
      <c r="J361" s="6">
        <v>21358700</v>
      </c>
      <c r="K361" s="6">
        <v>18454500</v>
      </c>
      <c r="L361" s="6"/>
    </row>
    <row r="362" spans="1:12" x14ac:dyDescent="0.3">
      <c r="A362" t="s">
        <v>166</v>
      </c>
      <c r="B362" s="5">
        <v>38030</v>
      </c>
      <c r="C362" t="s">
        <v>29</v>
      </c>
      <c r="D362" s="1" t="str">
        <f>"03276"</f>
        <v>03276</v>
      </c>
      <c r="E362" t="s">
        <v>16</v>
      </c>
      <c r="F362" t="s">
        <v>167</v>
      </c>
      <c r="G362" s="1" t="str">
        <f>"004"</f>
        <v>004</v>
      </c>
      <c r="H362" s="1">
        <v>2007</v>
      </c>
      <c r="I362" s="6">
        <v>34075400</v>
      </c>
      <c r="J362" s="6">
        <v>3937100</v>
      </c>
      <c r="K362" s="6">
        <v>30138300</v>
      </c>
      <c r="L362" s="6"/>
    </row>
    <row r="363" spans="1:12" x14ac:dyDescent="0.3">
      <c r="A363" t="s">
        <v>166</v>
      </c>
      <c r="B363" s="5">
        <v>38030</v>
      </c>
      <c r="C363" t="s">
        <v>29</v>
      </c>
      <c r="D363" s="1" t="str">
        <f>"03276"</f>
        <v>03276</v>
      </c>
      <c r="E363" t="s">
        <v>16</v>
      </c>
      <c r="F363" t="s">
        <v>167</v>
      </c>
      <c r="G363" s="1" t="str">
        <f>"005"</f>
        <v>005</v>
      </c>
      <c r="H363" s="1">
        <v>2019</v>
      </c>
      <c r="I363" s="6">
        <v>50306200</v>
      </c>
      <c r="J363" s="6">
        <v>49422700</v>
      </c>
      <c r="K363" s="6">
        <v>883500</v>
      </c>
      <c r="L363" s="6"/>
    </row>
    <row r="364" spans="1:12" x14ac:dyDescent="0.3">
      <c r="A364" t="s">
        <v>168</v>
      </c>
      <c r="B364" s="5">
        <v>658020</v>
      </c>
      <c r="C364" t="s">
        <v>169</v>
      </c>
      <c r="D364" s="1" t="str">
        <f>"65282"</f>
        <v>65282</v>
      </c>
      <c r="E364" t="s">
        <v>16</v>
      </c>
      <c r="F364" t="s">
        <v>170</v>
      </c>
      <c r="G364" s="1" t="str">
        <f>"002"</f>
        <v>002</v>
      </c>
      <c r="H364" s="1">
        <v>1996</v>
      </c>
      <c r="I364" s="6">
        <v>37297600</v>
      </c>
      <c r="J364" s="6">
        <v>5595700</v>
      </c>
      <c r="K364" s="6">
        <v>31701900</v>
      </c>
      <c r="L364" s="6"/>
    </row>
    <row r="365" spans="1:12" x14ac:dyDescent="0.3">
      <c r="A365" t="s">
        <v>171</v>
      </c>
      <c r="B365" s="5">
        <v>418030</v>
      </c>
      <c r="C365" t="s">
        <v>117</v>
      </c>
      <c r="D365" s="1" t="str">
        <f>"41281"</f>
        <v>41281</v>
      </c>
      <c r="E365" t="s">
        <v>16</v>
      </c>
      <c r="F365" t="s">
        <v>172</v>
      </c>
      <c r="G365" s="1" t="str">
        <f>"006"</f>
        <v>006</v>
      </c>
      <c r="H365" s="1">
        <v>2005</v>
      </c>
      <c r="I365" s="6">
        <v>15841400</v>
      </c>
      <c r="J365" s="6">
        <v>245500</v>
      </c>
      <c r="K365" s="6">
        <v>15595900</v>
      </c>
      <c r="L365" s="6"/>
    </row>
    <row r="366" spans="1:12" x14ac:dyDescent="0.3">
      <c r="A366" t="s">
        <v>171</v>
      </c>
      <c r="B366">
        <v>418030</v>
      </c>
      <c r="C366" t="s">
        <v>117</v>
      </c>
      <c r="D366" s="1" t="str">
        <f>"41281"</f>
        <v>41281</v>
      </c>
      <c r="E366" t="s">
        <v>16</v>
      </c>
      <c r="F366" t="s">
        <v>172</v>
      </c>
      <c r="G366" s="1" t="str">
        <f>"008"</f>
        <v>008</v>
      </c>
      <c r="H366" s="1">
        <v>2010</v>
      </c>
      <c r="I366">
        <v>14803900</v>
      </c>
      <c r="J366">
        <v>1031700</v>
      </c>
      <c r="K366">
        <v>13772200</v>
      </c>
    </row>
    <row r="367" spans="1:12" x14ac:dyDescent="0.3">
      <c r="A367" t="s">
        <v>171</v>
      </c>
      <c r="B367">
        <v>418030</v>
      </c>
      <c r="C367" t="s">
        <v>117</v>
      </c>
      <c r="D367" s="1" t="str">
        <f>"41281"</f>
        <v>41281</v>
      </c>
      <c r="E367" t="s">
        <v>16</v>
      </c>
      <c r="F367" t="s">
        <v>172</v>
      </c>
      <c r="G367" s="1" t="str">
        <f>"009"</f>
        <v>009</v>
      </c>
      <c r="H367" s="1">
        <v>2018</v>
      </c>
      <c r="I367">
        <v>212800</v>
      </c>
      <c r="J367">
        <v>196300</v>
      </c>
      <c r="K367">
        <v>16500</v>
      </c>
    </row>
    <row r="368" spans="1:12" x14ac:dyDescent="0.3">
      <c r="A368" t="s">
        <v>173</v>
      </c>
      <c r="B368">
        <v>308030</v>
      </c>
      <c r="C368" t="s">
        <v>97</v>
      </c>
      <c r="D368" s="1" t="str">
        <f>"30186"</f>
        <v>30186</v>
      </c>
      <c r="E368" t="s">
        <v>26</v>
      </c>
      <c r="F368" t="s">
        <v>174</v>
      </c>
      <c r="G368" s="1" t="str">
        <f>"001"</f>
        <v>001</v>
      </c>
      <c r="H368" s="1">
        <v>2007</v>
      </c>
      <c r="I368">
        <v>54904100</v>
      </c>
      <c r="J368">
        <v>44044400</v>
      </c>
      <c r="K368">
        <v>10859700</v>
      </c>
    </row>
    <row r="369" spans="1:11" x14ac:dyDescent="0.3">
      <c r="A369" t="s">
        <v>175</v>
      </c>
      <c r="B369">
        <v>588090</v>
      </c>
      <c r="C369" t="s">
        <v>176</v>
      </c>
      <c r="D369" s="1" t="str">
        <f>"58131"</f>
        <v>58131</v>
      </c>
      <c r="E369" t="s">
        <v>26</v>
      </c>
      <c r="F369" t="s">
        <v>177</v>
      </c>
      <c r="G369" s="1" t="str">
        <f>"002"</f>
        <v>002</v>
      </c>
      <c r="H369" s="1">
        <v>2015</v>
      </c>
      <c r="I369">
        <v>111800</v>
      </c>
      <c r="J369">
        <v>187100</v>
      </c>
      <c r="K369">
        <v>-75300</v>
      </c>
    </row>
    <row r="370" spans="1:11" x14ac:dyDescent="0.3">
      <c r="A370" t="s">
        <v>178</v>
      </c>
      <c r="B370">
        <v>558020</v>
      </c>
      <c r="C370" t="s">
        <v>108</v>
      </c>
      <c r="D370" s="1" t="str">
        <f t="shared" ref="D370:D375" si="16">"55261"</f>
        <v>55261</v>
      </c>
      <c r="E370" t="s">
        <v>16</v>
      </c>
      <c r="F370" t="s">
        <v>179</v>
      </c>
      <c r="G370" s="1" t="str">
        <f>"005"</f>
        <v>005</v>
      </c>
      <c r="H370" s="1">
        <v>1987</v>
      </c>
      <c r="I370">
        <v>22527000</v>
      </c>
      <c r="J370">
        <v>77900</v>
      </c>
      <c r="K370">
        <v>22449100</v>
      </c>
    </row>
    <row r="371" spans="1:11" x14ac:dyDescent="0.3">
      <c r="A371" t="s">
        <v>178</v>
      </c>
      <c r="B371">
        <v>558020</v>
      </c>
      <c r="C371" t="s">
        <v>108</v>
      </c>
      <c r="D371" s="1" t="str">
        <f t="shared" si="16"/>
        <v>55261</v>
      </c>
      <c r="E371" t="s">
        <v>16</v>
      </c>
      <c r="F371" t="s">
        <v>179</v>
      </c>
      <c r="G371" s="1" t="str">
        <f>"006"</f>
        <v>006</v>
      </c>
      <c r="H371" s="1">
        <v>1995</v>
      </c>
      <c r="I371">
        <v>30554400</v>
      </c>
      <c r="J371">
        <v>228500</v>
      </c>
      <c r="K371">
        <v>30325900</v>
      </c>
    </row>
    <row r="372" spans="1:11" x14ac:dyDescent="0.3">
      <c r="A372" t="s">
        <v>178</v>
      </c>
      <c r="B372">
        <v>558020</v>
      </c>
      <c r="C372" t="s">
        <v>108</v>
      </c>
      <c r="D372" s="1" t="str">
        <f t="shared" si="16"/>
        <v>55261</v>
      </c>
      <c r="E372" t="s">
        <v>16</v>
      </c>
      <c r="F372" t="s">
        <v>179</v>
      </c>
      <c r="G372" s="1" t="str">
        <f>"007"</f>
        <v>007</v>
      </c>
      <c r="H372" s="1">
        <v>2003</v>
      </c>
      <c r="I372">
        <v>7501900</v>
      </c>
      <c r="J372">
        <v>2557800</v>
      </c>
      <c r="K372">
        <v>4944100</v>
      </c>
    </row>
    <row r="373" spans="1:11" x14ac:dyDescent="0.3">
      <c r="A373" t="s">
        <v>178</v>
      </c>
      <c r="B373">
        <v>558020</v>
      </c>
      <c r="C373" t="s">
        <v>108</v>
      </c>
      <c r="D373" s="1" t="str">
        <f t="shared" si="16"/>
        <v>55261</v>
      </c>
      <c r="E373" t="s">
        <v>16</v>
      </c>
      <c r="F373" t="s">
        <v>179</v>
      </c>
      <c r="G373" s="1" t="str">
        <f>"008"</f>
        <v>008</v>
      </c>
      <c r="H373" s="1">
        <v>2005</v>
      </c>
      <c r="I373">
        <v>37744300</v>
      </c>
      <c r="J373">
        <v>15731300</v>
      </c>
      <c r="K373">
        <v>22013000</v>
      </c>
    </row>
    <row r="374" spans="1:11" x14ac:dyDescent="0.3">
      <c r="A374" t="s">
        <v>178</v>
      </c>
      <c r="B374">
        <v>558020</v>
      </c>
      <c r="C374" t="s">
        <v>108</v>
      </c>
      <c r="D374" s="1" t="str">
        <f t="shared" si="16"/>
        <v>55261</v>
      </c>
      <c r="E374" t="s">
        <v>16</v>
      </c>
      <c r="F374" t="s">
        <v>179</v>
      </c>
      <c r="G374" s="1" t="str">
        <f>"009"</f>
        <v>009</v>
      </c>
      <c r="H374" s="1">
        <v>2008</v>
      </c>
      <c r="I374">
        <v>9798000</v>
      </c>
      <c r="J374">
        <v>6476100</v>
      </c>
      <c r="K374">
        <v>3321900</v>
      </c>
    </row>
    <row r="375" spans="1:11" x14ac:dyDescent="0.3">
      <c r="A375" t="s">
        <v>178</v>
      </c>
      <c r="B375">
        <v>558020</v>
      </c>
      <c r="C375" t="s">
        <v>108</v>
      </c>
      <c r="D375" s="1" t="str">
        <f t="shared" si="16"/>
        <v>55261</v>
      </c>
      <c r="E375" t="s">
        <v>16</v>
      </c>
      <c r="F375" t="s">
        <v>179</v>
      </c>
      <c r="G375" s="1" t="str">
        <f>"010"</f>
        <v>010</v>
      </c>
      <c r="H375" s="1">
        <v>2014</v>
      </c>
      <c r="I375">
        <v>11783200</v>
      </c>
      <c r="J375">
        <v>3853800</v>
      </c>
      <c r="K375">
        <v>7929400</v>
      </c>
    </row>
    <row r="376" spans="1:11" x14ac:dyDescent="0.3">
      <c r="A376" t="s">
        <v>180</v>
      </c>
      <c r="B376">
        <v>618040</v>
      </c>
      <c r="C376" t="s">
        <v>41</v>
      </c>
      <c r="D376" s="1" t="str">
        <f>"61186"</f>
        <v>61186</v>
      </c>
      <c r="E376" t="s">
        <v>26</v>
      </c>
      <c r="F376" t="s">
        <v>41</v>
      </c>
      <c r="G376" s="1" t="str">
        <f>"001"</f>
        <v>001</v>
      </c>
      <c r="H376" s="1">
        <v>1997</v>
      </c>
      <c r="I376">
        <v>5150300</v>
      </c>
      <c r="J376">
        <v>2003400</v>
      </c>
      <c r="K376">
        <v>3146900</v>
      </c>
    </row>
    <row r="377" spans="1:11" x14ac:dyDescent="0.3">
      <c r="A377" t="s">
        <v>181</v>
      </c>
      <c r="B377">
        <v>645110</v>
      </c>
      <c r="C377" t="s">
        <v>103</v>
      </c>
      <c r="D377" s="1" t="str">
        <f>"64116"</f>
        <v>64116</v>
      </c>
      <c r="E377" t="s">
        <v>26</v>
      </c>
      <c r="F377" t="s">
        <v>182</v>
      </c>
      <c r="G377" s="1" t="str">
        <f>"003"</f>
        <v>003</v>
      </c>
      <c r="H377" s="1">
        <v>2015</v>
      </c>
      <c r="I377">
        <v>9088100</v>
      </c>
      <c r="J377">
        <v>2174600</v>
      </c>
      <c r="K377">
        <v>6913500</v>
      </c>
    </row>
    <row r="378" spans="1:11" x14ac:dyDescent="0.3">
      <c r="A378" t="s">
        <v>181</v>
      </c>
      <c r="B378">
        <v>645110</v>
      </c>
      <c r="C378" t="s">
        <v>103</v>
      </c>
      <c r="D378" s="1" t="str">
        <f>"64216"</f>
        <v>64216</v>
      </c>
      <c r="E378" t="s">
        <v>16</v>
      </c>
      <c r="F378" t="s">
        <v>104</v>
      </c>
      <c r="G378" s="1" t="str">
        <f>"004"</f>
        <v>004</v>
      </c>
      <c r="H378" s="1">
        <v>2003</v>
      </c>
      <c r="I378">
        <v>68695700</v>
      </c>
      <c r="J378">
        <v>22997800</v>
      </c>
      <c r="K378">
        <v>45697900</v>
      </c>
    </row>
    <row r="379" spans="1:11" x14ac:dyDescent="0.3">
      <c r="A379" t="s">
        <v>181</v>
      </c>
      <c r="B379">
        <v>645110</v>
      </c>
      <c r="C379" t="s">
        <v>103</v>
      </c>
      <c r="D379" s="1" t="str">
        <f>"64216"</f>
        <v>64216</v>
      </c>
      <c r="E379" t="s">
        <v>16</v>
      </c>
      <c r="F379" t="s">
        <v>104</v>
      </c>
      <c r="G379" s="1" t="str">
        <f>"005"</f>
        <v>005</v>
      </c>
      <c r="H379" s="1">
        <v>2012</v>
      </c>
      <c r="I379">
        <v>26994500</v>
      </c>
      <c r="J379">
        <v>21830800</v>
      </c>
      <c r="K379">
        <v>5163700</v>
      </c>
    </row>
    <row r="380" spans="1:11" x14ac:dyDescent="0.3">
      <c r="A380" t="s">
        <v>181</v>
      </c>
      <c r="B380">
        <v>645110</v>
      </c>
      <c r="C380" t="s">
        <v>103</v>
      </c>
      <c r="D380" s="1" t="str">
        <f>"64221"</f>
        <v>64221</v>
      </c>
      <c r="E380" t="s">
        <v>16</v>
      </c>
      <c r="F380" t="s">
        <v>183</v>
      </c>
      <c r="G380" s="1" t="str">
        <f>"004"</f>
        <v>004</v>
      </c>
      <c r="H380" s="1">
        <v>2017</v>
      </c>
      <c r="I380">
        <v>14799300</v>
      </c>
      <c r="J380">
        <v>3533700</v>
      </c>
      <c r="K380">
        <v>11265600</v>
      </c>
    </row>
    <row r="381" spans="1:11" x14ac:dyDescent="0.3">
      <c r="A381" t="s">
        <v>184</v>
      </c>
      <c r="B381">
        <v>515110</v>
      </c>
      <c r="C381" t="s">
        <v>185</v>
      </c>
      <c r="D381" s="1" t="str">
        <f>"51191"</f>
        <v>51191</v>
      </c>
      <c r="E381" t="s">
        <v>26</v>
      </c>
      <c r="F381" t="s">
        <v>186</v>
      </c>
      <c r="G381" s="1" t="str">
        <f>"002"</f>
        <v>002</v>
      </c>
      <c r="H381" s="1">
        <v>2000</v>
      </c>
      <c r="I381">
        <v>54292500</v>
      </c>
      <c r="J381">
        <v>13787500</v>
      </c>
      <c r="K381">
        <v>40505000</v>
      </c>
    </row>
    <row r="382" spans="1:11" x14ac:dyDescent="0.3">
      <c r="A382" t="s">
        <v>184</v>
      </c>
      <c r="B382">
        <v>515110</v>
      </c>
      <c r="C382" t="s">
        <v>185</v>
      </c>
      <c r="D382" s="1" t="str">
        <f>"51191"</f>
        <v>51191</v>
      </c>
      <c r="E382" t="s">
        <v>26</v>
      </c>
      <c r="F382" t="s">
        <v>186</v>
      </c>
      <c r="G382" s="1" t="str">
        <f>"003"</f>
        <v>003</v>
      </c>
      <c r="H382" s="1">
        <v>2019</v>
      </c>
      <c r="I382">
        <v>10619400</v>
      </c>
      <c r="J382">
        <v>11316600</v>
      </c>
      <c r="K382">
        <v>-697200</v>
      </c>
    </row>
    <row r="383" spans="1:11" x14ac:dyDescent="0.3">
      <c r="A383" t="s">
        <v>187</v>
      </c>
      <c r="B383">
        <v>698030</v>
      </c>
      <c r="C383" t="s">
        <v>188</v>
      </c>
      <c r="D383" s="1" t="str">
        <f>"69191"</f>
        <v>69191</v>
      </c>
      <c r="E383" t="s">
        <v>26</v>
      </c>
      <c r="F383" t="s">
        <v>189</v>
      </c>
      <c r="G383" s="1" t="str">
        <f>"002"</f>
        <v>002</v>
      </c>
      <c r="H383" s="1">
        <v>2000</v>
      </c>
      <c r="I383">
        <v>2358200</v>
      </c>
      <c r="J383">
        <v>1005000</v>
      </c>
      <c r="K383">
        <v>1353200</v>
      </c>
    </row>
    <row r="384" spans="1:11" x14ac:dyDescent="0.3">
      <c r="A384" t="s">
        <v>187</v>
      </c>
      <c r="B384">
        <v>698030</v>
      </c>
      <c r="C384" t="s">
        <v>188</v>
      </c>
      <c r="D384" s="1" t="str">
        <f>"69191"</f>
        <v>69191</v>
      </c>
      <c r="E384" t="s">
        <v>26</v>
      </c>
      <c r="F384" t="s">
        <v>189</v>
      </c>
      <c r="G384" s="1" t="str">
        <f>"003"</f>
        <v>003</v>
      </c>
      <c r="H384" s="1">
        <v>2006</v>
      </c>
      <c r="I384">
        <v>2573100</v>
      </c>
      <c r="J384">
        <v>835600</v>
      </c>
      <c r="K384">
        <v>1737500</v>
      </c>
    </row>
    <row r="385" spans="9:11" x14ac:dyDescent="0.3">
      <c r="I385" s="6"/>
      <c r="J385" s="6"/>
      <c r="K385" s="6"/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2020</_x002e_DocumentYear>
    <_dlc_DocId xmlns="bb65cc95-6d4e-4879-a879-9838761499af">33E6D4FPPFNA-691263572-5927</_dlc_DocId>
    <_dlc_DocIdUrl xmlns="bb65cc95-6d4e-4879-a879-9838761499af">
      <Url>http://apwmad0p7106:9444/_layouts/15/DocIdRedir.aspx?ID=33E6D4FPPFNA-691263572-5927</Url>
      <Description>33E6D4FPPFNA-691263572-5927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E4FCFC-B02B-475E-BCEE-4A988A607061}"/>
</file>

<file path=customXml/itemProps2.xml><?xml version="1.0" encoding="utf-8"?>
<ds:datastoreItem xmlns:ds="http://schemas.openxmlformats.org/officeDocument/2006/customXml" ds:itemID="{E6FE7858-1EA6-4E92-9C37-E996C83E59B9}"/>
</file>

<file path=customXml/itemProps3.xml><?xml version="1.0" encoding="utf-8"?>
<ds:datastoreItem xmlns:ds="http://schemas.openxmlformats.org/officeDocument/2006/customXml" ds:itemID="{34513485-B3CF-4D5C-8A89-E9DD3B821258}"/>
</file>

<file path=customXml/itemProps4.xml><?xml version="1.0" encoding="utf-8"?>
<ds:datastoreItem xmlns:ds="http://schemas.openxmlformats.org/officeDocument/2006/customXml" ds:itemID="{2BC430A5-4636-47B0-A88F-4B19D6F9E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TID361WI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Special Districts Certification</dc:title>
  <dc:creator>Leitner, Stacy L - DOR</dc:creator>
  <cp:lastModifiedBy>Leitner, Stacy L; FTE; 06/24/2015</cp:lastModifiedBy>
  <dcterms:created xsi:type="dcterms:W3CDTF">2020-09-25T15:27:36Z</dcterms:created>
  <dcterms:modified xsi:type="dcterms:W3CDTF">2020-09-28T14:45:30Z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062d085e-2258-4118-99b7-a274d50df2b0</vt:lpwstr>
  </property>
</Properties>
</file>